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showInkAnnotation="0"/>
  <mc:AlternateContent xmlns:mc="http://schemas.openxmlformats.org/markup-compatibility/2006">
    <mc:Choice Requires="x15">
      <x15ac:absPath xmlns:x15ac="http://schemas.microsoft.com/office/spreadsheetml/2010/11/ac" url="https://montessorisvet-my.sharepoint.com/personal/uros_kolar_montessori-svet_si/Documents/_posel/_ArtikliZaloga/Ceniki/"/>
    </mc:Choice>
  </mc:AlternateContent>
  <xr:revisionPtr revIDLastSave="0" documentId="8_{46F205AB-3998-48B1-BD00-D15AA778F622}" xr6:coauthVersionLast="47" xr6:coauthVersionMax="47" xr10:uidLastSave="{00000000-0000-0000-0000-000000000000}"/>
  <bookViews>
    <workbookView xWindow="-108" yWindow="-108" windowWidth="23256" windowHeight="12456" xr2:uid="{E7C25AAE-F438-4D51-B1C7-0B4ABDE99B60}"/>
  </bookViews>
  <sheets>
    <sheet name="202509Cenik" sheetId="7" r:id="rId1"/>
    <sheet name="202509ORG" sheetId="1" r:id="rId2"/>
    <sheet name="dojencki" sheetId="5" r:id="rId3"/>
    <sheet name="stariCEnik" sheetId="2" r:id="rId4"/>
    <sheet name="Sheet3" sheetId="3" r:id="rId5"/>
    <sheet name="sejem" sheetId="4" r:id="rId6"/>
  </sheets>
  <externalReferences>
    <externalReference r:id="rId7"/>
  </externalReferences>
  <definedNames>
    <definedName name="_xlnm.Print_Area" localSheetId="0">'202509Cenik'!$A$1:$G$489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8" i="7" l="1"/>
  <c r="I158" i="7"/>
  <c r="I100" i="7"/>
  <c r="G231" i="7"/>
  <c r="I231" i="7"/>
  <c r="E29" i="7"/>
  <c r="C6" i="7"/>
  <c r="D6" i="7"/>
  <c r="E6" i="7"/>
  <c r="F6" i="7"/>
  <c r="G6" i="7"/>
  <c r="C7" i="7"/>
  <c r="E7" i="7"/>
  <c r="C8" i="7"/>
  <c r="E8" i="7"/>
  <c r="C9" i="7"/>
  <c r="E9" i="7"/>
  <c r="F9" i="7"/>
  <c r="I9" i="7" s="1"/>
  <c r="G9" i="7"/>
  <c r="G10" i="7"/>
  <c r="G12" i="7"/>
  <c r="G13" i="7"/>
  <c r="G15" i="7"/>
  <c r="G16" i="7"/>
  <c r="G21" i="7"/>
  <c r="G24" i="7"/>
  <c r="G25" i="7"/>
  <c r="G27" i="7"/>
  <c r="G28" i="7"/>
  <c r="G30" i="7"/>
  <c r="G31" i="7"/>
  <c r="G32" i="7"/>
  <c r="G33" i="7"/>
  <c r="G34" i="7"/>
  <c r="G35" i="7"/>
  <c r="G36" i="7"/>
  <c r="G39" i="7"/>
  <c r="G40" i="7"/>
  <c r="G41" i="7"/>
  <c r="G42" i="7"/>
  <c r="G43" i="7"/>
  <c r="G45" i="7"/>
  <c r="G46" i="7"/>
  <c r="G47" i="7"/>
  <c r="G49" i="7"/>
  <c r="G50" i="7"/>
  <c r="G53" i="7"/>
  <c r="G54" i="7"/>
  <c r="G55" i="7"/>
  <c r="G56" i="7"/>
  <c r="G57" i="7"/>
  <c r="G58" i="7"/>
  <c r="G60" i="7"/>
  <c r="G61" i="7"/>
  <c r="G62" i="7"/>
  <c r="G64" i="7"/>
  <c r="G66" i="7"/>
  <c r="G68" i="7"/>
  <c r="G70" i="7"/>
  <c r="G72" i="7"/>
  <c r="G74" i="7"/>
  <c r="G76" i="7"/>
  <c r="G78" i="7"/>
  <c r="G79" i="7"/>
  <c r="G80" i="7"/>
  <c r="G82" i="7"/>
  <c r="G83" i="7"/>
  <c r="G84" i="7"/>
  <c r="G85" i="7"/>
  <c r="G86" i="7"/>
  <c r="G89" i="7"/>
  <c r="G90" i="7"/>
  <c r="G91" i="7"/>
  <c r="G92" i="7"/>
  <c r="G93" i="7"/>
  <c r="G94" i="7"/>
  <c r="G95" i="7"/>
  <c r="G96" i="7"/>
  <c r="G97" i="7"/>
  <c r="G98" i="7"/>
  <c r="G99" i="7"/>
  <c r="G101" i="7"/>
  <c r="G102" i="7"/>
  <c r="G103" i="7"/>
  <c r="G104" i="7"/>
  <c r="G105" i="7"/>
  <c r="G106" i="7"/>
  <c r="G110" i="7"/>
  <c r="G112" i="7"/>
  <c r="G113" i="7"/>
  <c r="G114" i="7"/>
  <c r="G115" i="7"/>
  <c r="G116" i="7"/>
  <c r="G117" i="7"/>
  <c r="G118" i="7"/>
  <c r="G120" i="7"/>
  <c r="G124" i="7"/>
  <c r="G128" i="7"/>
  <c r="G132" i="7"/>
  <c r="G136" i="7"/>
  <c r="G140" i="7"/>
  <c r="G144" i="7"/>
  <c r="G148" i="7"/>
  <c r="G152" i="7"/>
  <c r="G155" i="7"/>
  <c r="G156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2" i="7"/>
  <c r="G184" i="7"/>
  <c r="G186" i="7"/>
  <c r="G187" i="7"/>
  <c r="G188" i="7"/>
  <c r="G190" i="7"/>
  <c r="G191" i="7"/>
  <c r="G195" i="7"/>
  <c r="G196" i="7"/>
  <c r="G197" i="7"/>
  <c r="G198" i="7"/>
  <c r="G199" i="7"/>
  <c r="G200" i="7"/>
  <c r="G201" i="7"/>
  <c r="G202" i="7"/>
  <c r="G203" i="7"/>
  <c r="G205" i="7"/>
  <c r="G206" i="7"/>
  <c r="G207" i="7"/>
  <c r="G209" i="7"/>
  <c r="G211" i="7"/>
  <c r="G212" i="7"/>
  <c r="G216" i="7"/>
  <c r="G218" i="7"/>
  <c r="G219" i="7"/>
  <c r="G220" i="7"/>
  <c r="G223" i="7"/>
  <c r="G224" i="7"/>
  <c r="G225" i="7"/>
  <c r="G226" i="7"/>
  <c r="G227" i="7"/>
  <c r="G228" i="7"/>
  <c r="G229" i="7"/>
  <c r="G230" i="7"/>
  <c r="G232" i="7"/>
  <c r="G236" i="7"/>
  <c r="G243" i="7"/>
  <c r="G244" i="7"/>
  <c r="G245" i="7"/>
  <c r="G246" i="7"/>
  <c r="G247" i="7"/>
  <c r="G249" i="7"/>
  <c r="G250" i="7"/>
  <c r="G251" i="7"/>
  <c r="G252" i="7"/>
  <c r="G254" i="7"/>
  <c r="G255" i="7"/>
  <c r="G256" i="7"/>
  <c r="G257" i="7"/>
  <c r="G258" i="7"/>
  <c r="G259" i="7"/>
  <c r="G262" i="7"/>
  <c r="G263" i="7"/>
  <c r="G264" i="7"/>
  <c r="G265" i="7"/>
  <c r="G267" i="7"/>
  <c r="G268" i="7"/>
  <c r="G269" i="7"/>
  <c r="G270" i="7"/>
  <c r="G271" i="7"/>
  <c r="G272" i="7"/>
  <c r="G274" i="7"/>
  <c r="G275" i="7"/>
  <c r="G276" i="7"/>
  <c r="G277" i="7"/>
  <c r="G278" i="7"/>
  <c r="G279" i="7"/>
  <c r="G280" i="7"/>
  <c r="G281" i="7"/>
  <c r="G282" i="7"/>
  <c r="G284" i="7"/>
  <c r="G285" i="7"/>
  <c r="G289" i="7"/>
  <c r="G290" i="7"/>
  <c r="G291" i="7"/>
  <c r="G292" i="7"/>
  <c r="G293" i="7"/>
  <c r="G297" i="7"/>
  <c r="G301" i="7"/>
  <c r="G302" i="7"/>
  <c r="G307" i="7"/>
  <c r="G308" i="7"/>
  <c r="G310" i="7"/>
  <c r="G311" i="7"/>
  <c r="G313" i="7"/>
  <c r="G314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1" i="7"/>
  <c r="G352" i="7"/>
  <c r="G353" i="7"/>
  <c r="G357" i="7"/>
  <c r="G358" i="7"/>
  <c r="G359" i="7"/>
  <c r="G379" i="7"/>
  <c r="G380" i="7"/>
  <c r="G381" i="7"/>
  <c r="G382" i="7"/>
  <c r="G383" i="7"/>
  <c r="G384" i="7"/>
  <c r="G385" i="7"/>
  <c r="G386" i="7"/>
  <c r="G387" i="7"/>
  <c r="G388" i="7"/>
  <c r="G389" i="7"/>
  <c r="G391" i="7"/>
  <c r="G394" i="7"/>
  <c r="G398" i="7"/>
  <c r="G399" i="7"/>
  <c r="G400" i="7"/>
  <c r="G401" i="7"/>
  <c r="G412" i="7"/>
  <c r="G413" i="7"/>
  <c r="G416" i="7"/>
  <c r="G417" i="7"/>
  <c r="G418" i="7"/>
  <c r="G421" i="7"/>
  <c r="G434" i="7"/>
  <c r="G436" i="7"/>
  <c r="G437" i="7"/>
  <c r="G438" i="7"/>
  <c r="G439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F10" i="7"/>
  <c r="I10" i="7" s="1"/>
  <c r="F12" i="7"/>
  <c r="I12" i="7" s="1"/>
  <c r="F13" i="7"/>
  <c r="I13" i="7" s="1"/>
  <c r="F15" i="7"/>
  <c r="I15" i="7" s="1"/>
  <c r="F16" i="7"/>
  <c r="I16" i="7" s="1"/>
  <c r="F21" i="7"/>
  <c r="I21" i="7" s="1"/>
  <c r="F24" i="7"/>
  <c r="I24" i="7" s="1"/>
  <c r="F25" i="7"/>
  <c r="I25" i="7" s="1"/>
  <c r="F27" i="7"/>
  <c r="I27" i="7" s="1"/>
  <c r="F28" i="7"/>
  <c r="I28" i="7" s="1"/>
  <c r="F30" i="7"/>
  <c r="I30" i="7" s="1"/>
  <c r="F31" i="7"/>
  <c r="I31" i="7" s="1"/>
  <c r="F32" i="7"/>
  <c r="I32" i="7" s="1"/>
  <c r="F33" i="7"/>
  <c r="I33" i="7" s="1"/>
  <c r="F34" i="7"/>
  <c r="I34" i="7" s="1"/>
  <c r="F35" i="7"/>
  <c r="I35" i="7" s="1"/>
  <c r="F36" i="7"/>
  <c r="I36" i="7" s="1"/>
  <c r="F39" i="7"/>
  <c r="I39" i="7" s="1"/>
  <c r="F40" i="7"/>
  <c r="I40" i="7" s="1"/>
  <c r="F41" i="7"/>
  <c r="I41" i="7" s="1"/>
  <c r="F42" i="7"/>
  <c r="I42" i="7" s="1"/>
  <c r="F43" i="7"/>
  <c r="I43" i="7" s="1"/>
  <c r="F45" i="7"/>
  <c r="I45" i="7" s="1"/>
  <c r="F46" i="7"/>
  <c r="I46" i="7" s="1"/>
  <c r="F47" i="7"/>
  <c r="I47" i="7" s="1"/>
  <c r="F49" i="7"/>
  <c r="I49" i="7" s="1"/>
  <c r="F50" i="7"/>
  <c r="I50" i="7" s="1"/>
  <c r="F53" i="7"/>
  <c r="I53" i="7" s="1"/>
  <c r="F54" i="7"/>
  <c r="I54" i="7" s="1"/>
  <c r="F55" i="7"/>
  <c r="I55" i="7" s="1"/>
  <c r="F56" i="7"/>
  <c r="I56" i="7" s="1"/>
  <c r="F57" i="7"/>
  <c r="I57" i="7" s="1"/>
  <c r="F58" i="7"/>
  <c r="I58" i="7" s="1"/>
  <c r="F60" i="7"/>
  <c r="I60" i="7" s="1"/>
  <c r="F61" i="7"/>
  <c r="I61" i="7" s="1"/>
  <c r="F62" i="7"/>
  <c r="I62" i="7" s="1"/>
  <c r="F64" i="7"/>
  <c r="I64" i="7" s="1"/>
  <c r="F66" i="7"/>
  <c r="I66" i="7" s="1"/>
  <c r="F68" i="7"/>
  <c r="I68" i="7" s="1"/>
  <c r="F70" i="7"/>
  <c r="I70" i="7" s="1"/>
  <c r="F72" i="7"/>
  <c r="I72" i="7" s="1"/>
  <c r="F74" i="7"/>
  <c r="I74" i="7" s="1"/>
  <c r="F76" i="7"/>
  <c r="I76" i="7" s="1"/>
  <c r="F78" i="7"/>
  <c r="I78" i="7" s="1"/>
  <c r="F79" i="7"/>
  <c r="I79" i="7" s="1"/>
  <c r="F80" i="7"/>
  <c r="I80" i="7" s="1"/>
  <c r="F82" i="7"/>
  <c r="I82" i="7" s="1"/>
  <c r="F83" i="7"/>
  <c r="I83" i="7" s="1"/>
  <c r="F84" i="7"/>
  <c r="I84" i="7" s="1"/>
  <c r="F85" i="7"/>
  <c r="I85" i="7" s="1"/>
  <c r="F86" i="7"/>
  <c r="I86" i="7" s="1"/>
  <c r="F89" i="7"/>
  <c r="I89" i="7" s="1"/>
  <c r="F90" i="7"/>
  <c r="I90" i="7" s="1"/>
  <c r="F91" i="7"/>
  <c r="I91" i="7" s="1"/>
  <c r="F92" i="7"/>
  <c r="I92" i="7" s="1"/>
  <c r="F93" i="7"/>
  <c r="I93" i="7" s="1"/>
  <c r="F94" i="7"/>
  <c r="I94" i="7" s="1"/>
  <c r="F95" i="7"/>
  <c r="I95" i="7" s="1"/>
  <c r="F96" i="7"/>
  <c r="I96" i="7" s="1"/>
  <c r="F97" i="7"/>
  <c r="I97" i="7" s="1"/>
  <c r="F98" i="7"/>
  <c r="I98" i="7" s="1"/>
  <c r="F99" i="7"/>
  <c r="I99" i="7" s="1"/>
  <c r="F101" i="7"/>
  <c r="I101" i="7" s="1"/>
  <c r="F102" i="7"/>
  <c r="I102" i="7" s="1"/>
  <c r="F103" i="7"/>
  <c r="I103" i="7" s="1"/>
  <c r="F104" i="7"/>
  <c r="I104" i="7" s="1"/>
  <c r="F105" i="7"/>
  <c r="I105" i="7" s="1"/>
  <c r="F106" i="7"/>
  <c r="I106" i="7" s="1"/>
  <c r="F110" i="7"/>
  <c r="I110" i="7" s="1"/>
  <c r="F112" i="7"/>
  <c r="I112" i="7" s="1"/>
  <c r="F113" i="7"/>
  <c r="I113" i="7" s="1"/>
  <c r="F114" i="7"/>
  <c r="I114" i="7" s="1"/>
  <c r="F115" i="7"/>
  <c r="I115" i="7" s="1"/>
  <c r="F116" i="7"/>
  <c r="I116" i="7" s="1"/>
  <c r="F117" i="7"/>
  <c r="I117" i="7" s="1"/>
  <c r="F118" i="7"/>
  <c r="I118" i="7" s="1"/>
  <c r="F120" i="7"/>
  <c r="I120" i="7" s="1"/>
  <c r="F124" i="7"/>
  <c r="I124" i="7" s="1"/>
  <c r="F128" i="7"/>
  <c r="I128" i="7" s="1"/>
  <c r="F132" i="7"/>
  <c r="I132" i="7" s="1"/>
  <c r="F136" i="7"/>
  <c r="I136" i="7" s="1"/>
  <c r="F140" i="7"/>
  <c r="I140" i="7" s="1"/>
  <c r="F144" i="7"/>
  <c r="I144" i="7" s="1"/>
  <c r="F148" i="7"/>
  <c r="I148" i="7" s="1"/>
  <c r="F152" i="7"/>
  <c r="I152" i="7" s="1"/>
  <c r="F155" i="7"/>
  <c r="I155" i="7" s="1"/>
  <c r="F156" i="7"/>
  <c r="I156" i="7" s="1"/>
  <c r="F165" i="7"/>
  <c r="I165" i="7" s="1"/>
  <c r="F166" i="7"/>
  <c r="I166" i="7" s="1"/>
  <c r="F167" i="7"/>
  <c r="I167" i="7" s="1"/>
  <c r="F168" i="7"/>
  <c r="I168" i="7" s="1"/>
  <c r="F169" i="7"/>
  <c r="I169" i="7" s="1"/>
  <c r="F170" i="7"/>
  <c r="I170" i="7" s="1"/>
  <c r="F171" i="7"/>
  <c r="I171" i="7" s="1"/>
  <c r="F172" i="7"/>
  <c r="I172" i="7" s="1"/>
  <c r="F173" i="7"/>
  <c r="I173" i="7" s="1"/>
  <c r="F174" i="7"/>
  <c r="I174" i="7" s="1"/>
  <c r="F175" i="7"/>
  <c r="I175" i="7" s="1"/>
  <c r="F176" i="7"/>
  <c r="I176" i="7" s="1"/>
  <c r="F177" i="7"/>
  <c r="I177" i="7" s="1"/>
  <c r="F178" i="7"/>
  <c r="I178" i="7" s="1"/>
  <c r="F179" i="7"/>
  <c r="I179" i="7" s="1"/>
  <c r="F182" i="7"/>
  <c r="I182" i="7" s="1"/>
  <c r="F184" i="7"/>
  <c r="I184" i="7" s="1"/>
  <c r="F186" i="7"/>
  <c r="I186" i="7" s="1"/>
  <c r="F187" i="7"/>
  <c r="I187" i="7" s="1"/>
  <c r="F188" i="7"/>
  <c r="I188" i="7" s="1"/>
  <c r="F190" i="7"/>
  <c r="I190" i="7" s="1"/>
  <c r="F191" i="7"/>
  <c r="I191" i="7" s="1"/>
  <c r="F195" i="7"/>
  <c r="I195" i="7" s="1"/>
  <c r="F196" i="7"/>
  <c r="I196" i="7" s="1"/>
  <c r="F197" i="7"/>
  <c r="I197" i="7" s="1"/>
  <c r="F198" i="7"/>
  <c r="I198" i="7" s="1"/>
  <c r="F199" i="7"/>
  <c r="I199" i="7" s="1"/>
  <c r="F200" i="7"/>
  <c r="I200" i="7" s="1"/>
  <c r="F201" i="7"/>
  <c r="I201" i="7" s="1"/>
  <c r="F202" i="7"/>
  <c r="I202" i="7" s="1"/>
  <c r="F203" i="7"/>
  <c r="I203" i="7" s="1"/>
  <c r="F205" i="7"/>
  <c r="I205" i="7" s="1"/>
  <c r="F206" i="7"/>
  <c r="I206" i="7" s="1"/>
  <c r="F207" i="7"/>
  <c r="I207" i="7" s="1"/>
  <c r="F209" i="7"/>
  <c r="I209" i="7" s="1"/>
  <c r="F211" i="7"/>
  <c r="I211" i="7" s="1"/>
  <c r="F212" i="7"/>
  <c r="I212" i="7" s="1"/>
  <c r="F216" i="7"/>
  <c r="I216" i="7" s="1"/>
  <c r="F218" i="7"/>
  <c r="I218" i="7" s="1"/>
  <c r="F219" i="7"/>
  <c r="I219" i="7" s="1"/>
  <c r="F220" i="7"/>
  <c r="I220" i="7" s="1"/>
  <c r="F223" i="7"/>
  <c r="I223" i="7" s="1"/>
  <c r="F224" i="7"/>
  <c r="I224" i="7" s="1"/>
  <c r="F225" i="7"/>
  <c r="I225" i="7" s="1"/>
  <c r="F226" i="7"/>
  <c r="I226" i="7" s="1"/>
  <c r="F227" i="7"/>
  <c r="I227" i="7" s="1"/>
  <c r="F228" i="7"/>
  <c r="I228" i="7" s="1"/>
  <c r="F229" i="7"/>
  <c r="I229" i="7" s="1"/>
  <c r="F230" i="7"/>
  <c r="I230" i="7" s="1"/>
  <c r="F232" i="7"/>
  <c r="I232" i="7" s="1"/>
  <c r="F236" i="7"/>
  <c r="I236" i="7" s="1"/>
  <c r="F243" i="7"/>
  <c r="I243" i="7" s="1"/>
  <c r="F244" i="7"/>
  <c r="I244" i="7" s="1"/>
  <c r="F245" i="7"/>
  <c r="I245" i="7" s="1"/>
  <c r="F246" i="7"/>
  <c r="I246" i="7" s="1"/>
  <c r="F247" i="7"/>
  <c r="I247" i="7" s="1"/>
  <c r="F249" i="7"/>
  <c r="I249" i="7" s="1"/>
  <c r="F250" i="7"/>
  <c r="I250" i="7" s="1"/>
  <c r="F251" i="7"/>
  <c r="I251" i="7" s="1"/>
  <c r="F252" i="7"/>
  <c r="I252" i="7" s="1"/>
  <c r="F254" i="7"/>
  <c r="I254" i="7" s="1"/>
  <c r="F255" i="7"/>
  <c r="I255" i="7" s="1"/>
  <c r="F256" i="7"/>
  <c r="I256" i="7" s="1"/>
  <c r="F257" i="7"/>
  <c r="I257" i="7" s="1"/>
  <c r="F258" i="7"/>
  <c r="I258" i="7" s="1"/>
  <c r="F259" i="7"/>
  <c r="I259" i="7" s="1"/>
  <c r="F262" i="7"/>
  <c r="I262" i="7" s="1"/>
  <c r="F263" i="7"/>
  <c r="I263" i="7" s="1"/>
  <c r="F264" i="7"/>
  <c r="I264" i="7" s="1"/>
  <c r="F265" i="7"/>
  <c r="I265" i="7" s="1"/>
  <c r="F267" i="7"/>
  <c r="I267" i="7" s="1"/>
  <c r="F268" i="7"/>
  <c r="I268" i="7" s="1"/>
  <c r="F269" i="7"/>
  <c r="I269" i="7" s="1"/>
  <c r="F270" i="7"/>
  <c r="I270" i="7" s="1"/>
  <c r="F271" i="7"/>
  <c r="I271" i="7" s="1"/>
  <c r="F272" i="7"/>
  <c r="I272" i="7" s="1"/>
  <c r="F274" i="7"/>
  <c r="I274" i="7" s="1"/>
  <c r="F275" i="7"/>
  <c r="I275" i="7" s="1"/>
  <c r="F276" i="7"/>
  <c r="I276" i="7" s="1"/>
  <c r="F277" i="7"/>
  <c r="I277" i="7" s="1"/>
  <c r="F278" i="7"/>
  <c r="I278" i="7" s="1"/>
  <c r="F279" i="7"/>
  <c r="I279" i="7" s="1"/>
  <c r="F280" i="7"/>
  <c r="I280" i="7" s="1"/>
  <c r="F281" i="7"/>
  <c r="I281" i="7" s="1"/>
  <c r="F282" i="7"/>
  <c r="I282" i="7" s="1"/>
  <c r="F284" i="7"/>
  <c r="I284" i="7" s="1"/>
  <c r="F285" i="7"/>
  <c r="I285" i="7" s="1"/>
  <c r="F289" i="7"/>
  <c r="I289" i="7" s="1"/>
  <c r="F290" i="7"/>
  <c r="I290" i="7" s="1"/>
  <c r="F291" i="7"/>
  <c r="I291" i="7" s="1"/>
  <c r="F292" i="7"/>
  <c r="I292" i="7" s="1"/>
  <c r="F293" i="7"/>
  <c r="I293" i="7" s="1"/>
  <c r="F297" i="7"/>
  <c r="I297" i="7" s="1"/>
  <c r="F301" i="7"/>
  <c r="I301" i="7" s="1"/>
  <c r="F302" i="7"/>
  <c r="I302" i="7" s="1"/>
  <c r="F307" i="7"/>
  <c r="I307" i="7" s="1"/>
  <c r="F308" i="7"/>
  <c r="I308" i="7" s="1"/>
  <c r="F310" i="7"/>
  <c r="I310" i="7" s="1"/>
  <c r="F311" i="7"/>
  <c r="I311" i="7" s="1"/>
  <c r="F313" i="7"/>
  <c r="I313" i="7" s="1"/>
  <c r="F314" i="7"/>
  <c r="I314" i="7" s="1"/>
  <c r="F318" i="7"/>
  <c r="I318" i="7" s="1"/>
  <c r="F319" i="7"/>
  <c r="I319" i="7" s="1"/>
  <c r="F320" i="7"/>
  <c r="I320" i="7" s="1"/>
  <c r="F321" i="7"/>
  <c r="I321" i="7" s="1"/>
  <c r="F322" i="7"/>
  <c r="I322" i="7" s="1"/>
  <c r="F323" i="7"/>
  <c r="I323" i="7" s="1"/>
  <c r="F324" i="7"/>
  <c r="I324" i="7" s="1"/>
  <c r="F325" i="7"/>
  <c r="I325" i="7" s="1"/>
  <c r="F326" i="7"/>
  <c r="I326" i="7" s="1"/>
  <c r="F327" i="7"/>
  <c r="I327" i="7" s="1"/>
  <c r="F328" i="7"/>
  <c r="I328" i="7" s="1"/>
  <c r="F329" i="7"/>
  <c r="I329" i="7" s="1"/>
  <c r="F330" i="7"/>
  <c r="I330" i="7" s="1"/>
  <c r="F334" i="7"/>
  <c r="I334" i="7" s="1"/>
  <c r="F335" i="7"/>
  <c r="I335" i="7" s="1"/>
  <c r="F336" i="7"/>
  <c r="I336" i="7" s="1"/>
  <c r="F337" i="7"/>
  <c r="I337" i="7" s="1"/>
  <c r="F338" i="7"/>
  <c r="I338" i="7" s="1"/>
  <c r="F339" i="7"/>
  <c r="I339" i="7" s="1"/>
  <c r="F340" i="7"/>
  <c r="I340" i="7" s="1"/>
  <c r="F341" i="7"/>
  <c r="I341" i="7" s="1"/>
  <c r="F342" i="7"/>
  <c r="I342" i="7" s="1"/>
  <c r="F343" i="7"/>
  <c r="I343" i="7" s="1"/>
  <c r="F344" i="7"/>
  <c r="I344" i="7" s="1"/>
  <c r="F345" i="7"/>
  <c r="I345" i="7" s="1"/>
  <c r="F346" i="7"/>
  <c r="I346" i="7" s="1"/>
  <c r="F347" i="7"/>
  <c r="I347" i="7" s="1"/>
  <c r="F348" i="7"/>
  <c r="I348" i="7" s="1"/>
  <c r="F349" i="7"/>
  <c r="I349" i="7" s="1"/>
  <c r="F351" i="7"/>
  <c r="I351" i="7" s="1"/>
  <c r="F352" i="7"/>
  <c r="I352" i="7" s="1"/>
  <c r="F353" i="7"/>
  <c r="I353" i="7" s="1"/>
  <c r="F357" i="7"/>
  <c r="I357" i="7" s="1"/>
  <c r="F358" i="7"/>
  <c r="I358" i="7" s="1"/>
  <c r="F359" i="7"/>
  <c r="I359" i="7" s="1"/>
  <c r="F379" i="7"/>
  <c r="I379" i="7" s="1"/>
  <c r="F380" i="7"/>
  <c r="I380" i="7" s="1"/>
  <c r="F381" i="7"/>
  <c r="I381" i="7" s="1"/>
  <c r="F382" i="7"/>
  <c r="I382" i="7" s="1"/>
  <c r="F383" i="7"/>
  <c r="I383" i="7" s="1"/>
  <c r="F384" i="7"/>
  <c r="I384" i="7" s="1"/>
  <c r="F385" i="7"/>
  <c r="I385" i="7" s="1"/>
  <c r="F386" i="7"/>
  <c r="I386" i="7" s="1"/>
  <c r="F387" i="7"/>
  <c r="I387" i="7" s="1"/>
  <c r="F388" i="7"/>
  <c r="I388" i="7" s="1"/>
  <c r="F389" i="7"/>
  <c r="I389" i="7" s="1"/>
  <c r="F391" i="7"/>
  <c r="I391" i="7" s="1"/>
  <c r="F394" i="7"/>
  <c r="I394" i="7" s="1"/>
  <c r="F398" i="7"/>
  <c r="I398" i="7" s="1"/>
  <c r="F399" i="7"/>
  <c r="I399" i="7" s="1"/>
  <c r="F400" i="7"/>
  <c r="I400" i="7" s="1"/>
  <c r="F401" i="7"/>
  <c r="I401" i="7" s="1"/>
  <c r="F412" i="7"/>
  <c r="I412" i="7" s="1"/>
  <c r="F413" i="7"/>
  <c r="I413" i="7" s="1"/>
  <c r="F416" i="7"/>
  <c r="I416" i="7" s="1"/>
  <c r="F417" i="7"/>
  <c r="I417" i="7" s="1"/>
  <c r="F418" i="7"/>
  <c r="I418" i="7" s="1"/>
  <c r="F421" i="7"/>
  <c r="I421" i="7" s="1"/>
  <c r="F434" i="7"/>
  <c r="I434" i="7" s="1"/>
  <c r="F436" i="7"/>
  <c r="I436" i="7" s="1"/>
  <c r="F437" i="7"/>
  <c r="I437" i="7" s="1"/>
  <c r="F438" i="7"/>
  <c r="I438" i="7" s="1"/>
  <c r="F439" i="7"/>
  <c r="I439" i="7" s="1"/>
  <c r="F441" i="7"/>
  <c r="I441" i="7" s="1"/>
  <c r="F442" i="7"/>
  <c r="I442" i="7" s="1"/>
  <c r="F443" i="7"/>
  <c r="I443" i="7" s="1"/>
  <c r="F444" i="7"/>
  <c r="I444" i="7" s="1"/>
  <c r="F445" i="7"/>
  <c r="I445" i="7" s="1"/>
  <c r="F446" i="7"/>
  <c r="I446" i="7" s="1"/>
  <c r="F447" i="7"/>
  <c r="I447" i="7" s="1"/>
  <c r="F448" i="7"/>
  <c r="I448" i="7" s="1"/>
  <c r="F449" i="7"/>
  <c r="I449" i="7" s="1"/>
  <c r="F450" i="7"/>
  <c r="I450" i="7" s="1"/>
  <c r="F451" i="7"/>
  <c r="I451" i="7" s="1"/>
  <c r="F452" i="7"/>
  <c r="I452" i="7" s="1"/>
  <c r="F453" i="7"/>
  <c r="I453" i="7" s="1"/>
  <c r="F454" i="7"/>
  <c r="I454" i="7" s="1"/>
  <c r="F455" i="7"/>
  <c r="I455" i="7" s="1"/>
  <c r="F456" i="7"/>
  <c r="I456" i="7" s="1"/>
  <c r="F457" i="7"/>
  <c r="I457" i="7" s="1"/>
  <c r="F458" i="7"/>
  <c r="I458" i="7" s="1"/>
  <c r="F459" i="7"/>
  <c r="I459" i="7" s="1"/>
  <c r="F460" i="7"/>
  <c r="I460" i="7" s="1"/>
  <c r="F461" i="7"/>
  <c r="I461" i="7" s="1"/>
  <c r="F462" i="7"/>
  <c r="I462" i="7" s="1"/>
  <c r="F463" i="7"/>
  <c r="I463" i="7" s="1"/>
  <c r="F464" i="7"/>
  <c r="I464" i="7" s="1"/>
  <c r="F465" i="7"/>
  <c r="I465" i="7" s="1"/>
  <c r="F466" i="7"/>
  <c r="I466" i="7" s="1"/>
  <c r="F467" i="7"/>
  <c r="I467" i="7" s="1"/>
  <c r="F468" i="7"/>
  <c r="I468" i="7" s="1"/>
  <c r="F469" i="7"/>
  <c r="I469" i="7" s="1"/>
  <c r="F470" i="7"/>
  <c r="I470" i="7" s="1"/>
  <c r="F471" i="7"/>
  <c r="I471" i="7" s="1"/>
  <c r="F472" i="7"/>
  <c r="I472" i="7" s="1"/>
  <c r="F473" i="7"/>
  <c r="I473" i="7" s="1"/>
  <c r="F474" i="7"/>
  <c r="I474" i="7" s="1"/>
  <c r="F475" i="7"/>
  <c r="I475" i="7" s="1"/>
  <c r="F476" i="7"/>
  <c r="I476" i="7" s="1"/>
  <c r="F477" i="7"/>
  <c r="I477" i="7" s="1"/>
  <c r="F478" i="7"/>
  <c r="I478" i="7" s="1"/>
  <c r="F479" i="7"/>
  <c r="I479" i="7" s="1"/>
  <c r="F480" i="7"/>
  <c r="I480" i="7" s="1"/>
  <c r="F481" i="7"/>
  <c r="I481" i="7" s="1"/>
  <c r="F482" i="7"/>
  <c r="I482" i="7" s="1"/>
  <c r="F483" i="7"/>
  <c r="I483" i="7" s="1"/>
  <c r="F484" i="7"/>
  <c r="I484" i="7" s="1"/>
  <c r="F485" i="7"/>
  <c r="I485" i="7" s="1"/>
  <c r="F486" i="7"/>
  <c r="I486" i="7" s="1"/>
  <c r="F487" i="7"/>
  <c r="I487" i="7" s="1"/>
  <c r="F488" i="7"/>
  <c r="I488" i="7" s="1"/>
  <c r="F489" i="7"/>
  <c r="I489" i="7" s="1"/>
  <c r="D165" i="7"/>
  <c r="D458" i="7"/>
  <c r="D459" i="7"/>
  <c r="D460" i="7"/>
  <c r="D461" i="7"/>
  <c r="D462" i="7"/>
  <c r="D463" i="7"/>
  <c r="D464" i="7"/>
  <c r="D465" i="7"/>
  <c r="D466" i="7"/>
  <c r="D467" i="7"/>
  <c r="D468" i="7"/>
  <c r="D469" i="7"/>
  <c r="D470" i="7"/>
  <c r="D471" i="7"/>
  <c r="D472" i="7"/>
  <c r="D473" i="7"/>
  <c r="D474" i="7"/>
  <c r="D475" i="7"/>
  <c r="D476" i="7"/>
  <c r="D477" i="7"/>
  <c r="D478" i="7"/>
  <c r="D479" i="7"/>
  <c r="D480" i="7"/>
  <c r="D481" i="7"/>
  <c r="D482" i="7"/>
  <c r="D483" i="7"/>
  <c r="D484" i="7"/>
  <c r="D485" i="7"/>
  <c r="D486" i="7"/>
  <c r="D487" i="7"/>
  <c r="D48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71" i="7"/>
  <c r="E272" i="7"/>
  <c r="E273" i="7"/>
  <c r="E274" i="7"/>
  <c r="E275" i="7"/>
  <c r="E276" i="7"/>
  <c r="E277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91" i="7"/>
  <c r="E292" i="7"/>
  <c r="E293" i="7"/>
  <c r="E294" i="7"/>
  <c r="E295" i="7"/>
  <c r="E296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316" i="7"/>
  <c r="E317" i="7"/>
  <c r="E318" i="7"/>
  <c r="E319" i="7"/>
  <c r="E320" i="7"/>
  <c r="E321" i="7"/>
  <c r="E322" i="7"/>
  <c r="E323" i="7"/>
  <c r="E324" i="7"/>
  <c r="E325" i="7"/>
  <c r="E326" i="7"/>
  <c r="E327" i="7"/>
  <c r="E328" i="7"/>
  <c r="E329" i="7"/>
  <c r="E330" i="7"/>
  <c r="E331" i="7"/>
  <c r="E332" i="7"/>
  <c r="E333" i="7"/>
  <c r="E334" i="7"/>
  <c r="E335" i="7"/>
  <c r="E336" i="7"/>
  <c r="E337" i="7"/>
  <c r="E338" i="7"/>
  <c r="E339" i="7"/>
  <c r="E340" i="7"/>
  <c r="E341" i="7"/>
  <c r="E342" i="7"/>
  <c r="E343" i="7"/>
  <c r="E344" i="7"/>
  <c r="E345" i="7"/>
  <c r="E346" i="7"/>
  <c r="E347" i="7"/>
  <c r="E348" i="7"/>
  <c r="E349" i="7"/>
  <c r="E350" i="7"/>
  <c r="E351" i="7"/>
  <c r="E352" i="7"/>
  <c r="E353" i="7"/>
  <c r="E354" i="7"/>
  <c r="E355" i="7"/>
  <c r="E356" i="7"/>
  <c r="E357" i="7"/>
  <c r="E358" i="7"/>
  <c r="E359" i="7"/>
  <c r="E360" i="7"/>
  <c r="E361" i="7"/>
  <c r="E362" i="7"/>
  <c r="E363" i="7"/>
  <c r="E364" i="7"/>
  <c r="E365" i="7"/>
  <c r="E366" i="7"/>
  <c r="E367" i="7"/>
  <c r="E368" i="7"/>
  <c r="E369" i="7"/>
  <c r="E370" i="7"/>
  <c r="E371" i="7"/>
  <c r="E372" i="7"/>
  <c r="E373" i="7"/>
  <c r="E374" i="7"/>
  <c r="E375" i="7"/>
  <c r="E376" i="7"/>
  <c r="E377" i="7"/>
  <c r="E378" i="7"/>
  <c r="E379" i="7"/>
  <c r="E380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95" i="7"/>
  <c r="E396" i="7"/>
  <c r="E397" i="7"/>
  <c r="E398" i="7"/>
  <c r="E399" i="7"/>
  <c r="E400" i="7"/>
  <c r="E401" i="7"/>
  <c r="E402" i="7"/>
  <c r="E403" i="7"/>
  <c r="E404" i="7"/>
  <c r="E405" i="7"/>
  <c r="E406" i="7"/>
  <c r="E407" i="7"/>
  <c r="E408" i="7"/>
  <c r="E409" i="7"/>
  <c r="E410" i="7"/>
  <c r="E411" i="7"/>
  <c r="E412" i="7"/>
  <c r="E413" i="7"/>
  <c r="E414" i="7"/>
  <c r="E415" i="7"/>
  <c r="E416" i="7"/>
  <c r="E417" i="7"/>
  <c r="E418" i="7"/>
  <c r="E419" i="7"/>
  <c r="E420" i="7"/>
  <c r="E421" i="7"/>
  <c r="E422" i="7"/>
  <c r="E423" i="7"/>
  <c r="E424" i="7"/>
  <c r="E425" i="7"/>
  <c r="E426" i="7"/>
  <c r="E427" i="7"/>
  <c r="E428" i="7"/>
  <c r="E429" i="7"/>
  <c r="E430" i="7"/>
  <c r="E431" i="7"/>
  <c r="E432" i="7"/>
  <c r="E433" i="7"/>
  <c r="E434" i="7"/>
  <c r="E435" i="7"/>
  <c r="E436" i="7"/>
  <c r="E437" i="7"/>
  <c r="E438" i="7"/>
  <c r="E439" i="7"/>
  <c r="E440" i="7"/>
  <c r="E441" i="7"/>
  <c r="E442" i="7"/>
  <c r="E443" i="7"/>
  <c r="E444" i="7"/>
  <c r="E445" i="7"/>
  <c r="E446" i="7"/>
  <c r="E447" i="7"/>
  <c r="E448" i="7"/>
  <c r="E449" i="7"/>
  <c r="E450" i="7"/>
  <c r="E451" i="7"/>
  <c r="E452" i="7"/>
  <c r="E453" i="7"/>
  <c r="E454" i="7"/>
  <c r="E455" i="7"/>
  <c r="E456" i="7"/>
  <c r="E457" i="7"/>
  <c r="E458" i="7"/>
  <c r="E459" i="7"/>
  <c r="E460" i="7"/>
  <c r="E461" i="7"/>
  <c r="E462" i="7"/>
  <c r="E463" i="7"/>
  <c r="E464" i="7"/>
  <c r="E465" i="7"/>
  <c r="E466" i="7"/>
  <c r="E467" i="7"/>
  <c r="E468" i="7"/>
  <c r="E469" i="7"/>
  <c r="E470" i="7"/>
  <c r="E471" i="7"/>
  <c r="E472" i="7"/>
  <c r="E473" i="7"/>
  <c r="E474" i="7"/>
  <c r="E475" i="7"/>
  <c r="E476" i="7"/>
  <c r="E477" i="7"/>
  <c r="E478" i="7"/>
  <c r="E479" i="7"/>
  <c r="E480" i="7"/>
  <c r="E481" i="7"/>
  <c r="E482" i="7"/>
  <c r="E483" i="7"/>
  <c r="E484" i="7"/>
  <c r="E485" i="7"/>
  <c r="E486" i="7"/>
  <c r="E487" i="7"/>
  <c r="E488" i="7"/>
  <c r="E48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C286" i="7"/>
  <c r="C287" i="7"/>
  <c r="C288" i="7"/>
  <c r="C289" i="7"/>
  <c r="C290" i="7"/>
  <c r="C291" i="7"/>
  <c r="C292" i="7"/>
  <c r="C293" i="7"/>
  <c r="C294" i="7"/>
  <c r="C295" i="7"/>
  <c r="C296" i="7"/>
  <c r="C297" i="7"/>
  <c r="C298" i="7"/>
  <c r="C299" i="7"/>
  <c r="C300" i="7"/>
  <c r="C301" i="7"/>
  <c r="C302" i="7"/>
  <c r="C303" i="7"/>
  <c r="C304" i="7"/>
  <c r="C305" i="7"/>
  <c r="C306" i="7"/>
  <c r="C307" i="7"/>
  <c r="C308" i="7"/>
  <c r="C309" i="7"/>
  <c r="C310" i="7"/>
  <c r="C311" i="7"/>
  <c r="C312" i="7"/>
  <c r="C313" i="7"/>
  <c r="C314" i="7"/>
  <c r="C315" i="7"/>
  <c r="C316" i="7"/>
  <c r="C317" i="7"/>
  <c r="C318" i="7"/>
  <c r="C319" i="7"/>
  <c r="C320" i="7"/>
  <c r="C321" i="7"/>
  <c r="C322" i="7"/>
  <c r="C323" i="7"/>
  <c r="C324" i="7"/>
  <c r="C325" i="7"/>
  <c r="C326" i="7"/>
  <c r="C327" i="7"/>
  <c r="C328" i="7"/>
  <c r="C329" i="7"/>
  <c r="C330" i="7"/>
  <c r="C331" i="7"/>
  <c r="C332" i="7"/>
  <c r="C333" i="7"/>
  <c r="C334" i="7"/>
  <c r="C335" i="7"/>
  <c r="C336" i="7"/>
  <c r="C337" i="7"/>
  <c r="C338" i="7"/>
  <c r="C339" i="7"/>
  <c r="C340" i="7"/>
  <c r="C341" i="7"/>
  <c r="C342" i="7"/>
  <c r="C343" i="7"/>
  <c r="C344" i="7"/>
  <c r="C345" i="7"/>
  <c r="C346" i="7"/>
  <c r="C347" i="7"/>
  <c r="C348" i="7"/>
  <c r="C349" i="7"/>
  <c r="C350" i="7"/>
  <c r="C351" i="7"/>
  <c r="C352" i="7"/>
  <c r="C353" i="7"/>
  <c r="C354" i="7"/>
  <c r="C355" i="7"/>
  <c r="C356" i="7"/>
  <c r="C357" i="7"/>
  <c r="C358" i="7"/>
  <c r="C359" i="7"/>
  <c r="C360" i="7"/>
  <c r="C361" i="7"/>
  <c r="C362" i="7"/>
  <c r="C363" i="7"/>
  <c r="C364" i="7"/>
  <c r="C365" i="7"/>
  <c r="C366" i="7"/>
  <c r="C367" i="7"/>
  <c r="C368" i="7"/>
  <c r="C369" i="7"/>
  <c r="C370" i="7"/>
  <c r="C371" i="7"/>
  <c r="C372" i="7"/>
  <c r="C373" i="7"/>
  <c r="C374" i="7"/>
  <c r="C375" i="7"/>
  <c r="C376" i="7"/>
  <c r="C377" i="7"/>
  <c r="C378" i="7"/>
  <c r="C379" i="7"/>
  <c r="C380" i="7"/>
  <c r="C381" i="7"/>
  <c r="C382" i="7"/>
  <c r="C383" i="7"/>
  <c r="C384" i="7"/>
  <c r="C385" i="7"/>
  <c r="C386" i="7"/>
  <c r="C387" i="7"/>
  <c r="C388" i="7"/>
  <c r="C389" i="7"/>
  <c r="C390" i="7"/>
  <c r="C391" i="7"/>
  <c r="C392" i="7"/>
  <c r="C393" i="7"/>
  <c r="C394" i="7"/>
  <c r="C395" i="7"/>
  <c r="C396" i="7"/>
  <c r="C397" i="7"/>
  <c r="C398" i="7"/>
  <c r="C399" i="7"/>
  <c r="C400" i="7"/>
  <c r="C401" i="7"/>
  <c r="C402" i="7"/>
  <c r="C403" i="7"/>
  <c r="C404" i="7"/>
  <c r="C405" i="7"/>
  <c r="C406" i="7"/>
  <c r="C407" i="7"/>
  <c r="C408" i="7"/>
  <c r="C409" i="7"/>
  <c r="C410" i="7"/>
  <c r="C411" i="7"/>
  <c r="C412" i="7"/>
  <c r="C413" i="7"/>
  <c r="C414" i="7"/>
  <c r="C415" i="7"/>
  <c r="C416" i="7"/>
  <c r="C417" i="7"/>
  <c r="C418" i="7"/>
  <c r="C419" i="7"/>
  <c r="C420" i="7"/>
  <c r="C421" i="7"/>
  <c r="C422" i="7"/>
  <c r="C423" i="7"/>
  <c r="C424" i="7"/>
  <c r="C425" i="7"/>
  <c r="C426" i="7"/>
  <c r="C427" i="7"/>
  <c r="C428" i="7"/>
  <c r="C429" i="7"/>
  <c r="C430" i="7"/>
  <c r="C431" i="7"/>
  <c r="C432" i="7"/>
  <c r="C433" i="7"/>
  <c r="C434" i="7"/>
  <c r="C435" i="7"/>
  <c r="C436" i="7"/>
  <c r="C437" i="7"/>
  <c r="C438" i="7"/>
  <c r="C439" i="7"/>
  <c r="C440" i="7"/>
  <c r="C441" i="7"/>
  <c r="C442" i="7"/>
  <c r="C443" i="7"/>
  <c r="C444" i="7"/>
  <c r="C445" i="7"/>
  <c r="C446" i="7"/>
  <c r="C447" i="7"/>
  <c r="C448" i="7"/>
  <c r="C449" i="7"/>
  <c r="C450" i="7"/>
  <c r="C451" i="7"/>
  <c r="C452" i="7"/>
  <c r="C453" i="7"/>
  <c r="C454" i="7"/>
  <c r="C455" i="7"/>
  <c r="C456" i="7"/>
  <c r="C457" i="7"/>
  <c r="C458" i="7"/>
  <c r="C459" i="7"/>
  <c r="C460" i="7"/>
  <c r="C461" i="7"/>
  <c r="C462" i="7"/>
  <c r="C463" i="7"/>
  <c r="C464" i="7"/>
  <c r="C465" i="7"/>
  <c r="C466" i="7"/>
  <c r="C467" i="7"/>
  <c r="C468" i="7"/>
  <c r="C469" i="7"/>
  <c r="C470" i="7"/>
  <c r="C471" i="7"/>
  <c r="C472" i="7"/>
  <c r="C473" i="7"/>
  <c r="C474" i="7"/>
  <c r="C475" i="7"/>
  <c r="C476" i="7"/>
  <c r="C477" i="7"/>
  <c r="C478" i="7"/>
  <c r="C479" i="7"/>
  <c r="C480" i="7"/>
  <c r="C481" i="7"/>
  <c r="C482" i="7"/>
  <c r="C483" i="7"/>
  <c r="C484" i="7"/>
  <c r="C485" i="7"/>
  <c r="C486" i="7"/>
  <c r="C487" i="7"/>
  <c r="C488" i="7"/>
  <c r="C489" i="7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52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10" i="1"/>
  <c r="N7" i="1"/>
  <c r="N8" i="1"/>
  <c r="N9" i="1"/>
  <c r="N5" i="1"/>
  <c r="N6" i="1"/>
  <c r="N4" i="1"/>
  <c r="P452" i="1"/>
  <c r="Q452" i="1"/>
  <c r="R452" i="1"/>
  <c r="P453" i="1"/>
  <c r="Q453" i="1"/>
  <c r="R453" i="1"/>
  <c r="P454" i="1"/>
  <c r="Q454" i="1"/>
  <c r="R454" i="1"/>
  <c r="P455" i="1"/>
  <c r="Q455" i="1"/>
  <c r="R455" i="1"/>
  <c r="P456" i="1"/>
  <c r="Q456" i="1"/>
  <c r="R456" i="1"/>
  <c r="P457" i="1"/>
  <c r="Q457" i="1"/>
  <c r="R457" i="1"/>
  <c r="P458" i="1"/>
  <c r="Q458" i="1"/>
  <c r="R458" i="1"/>
  <c r="P459" i="1"/>
  <c r="Q459" i="1"/>
  <c r="R459" i="1"/>
  <c r="P460" i="1"/>
  <c r="Q460" i="1"/>
  <c r="R460" i="1"/>
  <c r="P461" i="1"/>
  <c r="Q461" i="1"/>
  <c r="R461" i="1"/>
  <c r="P462" i="1"/>
  <c r="Q462" i="1"/>
  <c r="R462" i="1"/>
  <c r="P463" i="1"/>
  <c r="Q463" i="1"/>
  <c r="R463" i="1"/>
  <c r="P464" i="1"/>
  <c r="Q464" i="1"/>
  <c r="R464" i="1"/>
  <c r="P465" i="1"/>
  <c r="Q465" i="1"/>
  <c r="R465" i="1"/>
  <c r="P466" i="1"/>
  <c r="Q466" i="1"/>
  <c r="R466" i="1"/>
  <c r="P467" i="1"/>
  <c r="Q467" i="1"/>
  <c r="R467" i="1"/>
  <c r="P468" i="1"/>
  <c r="Q468" i="1"/>
  <c r="R468" i="1"/>
  <c r="P469" i="1"/>
  <c r="Q469" i="1"/>
  <c r="R469" i="1"/>
  <c r="P470" i="1"/>
  <c r="Q470" i="1"/>
  <c r="R470" i="1"/>
  <c r="P471" i="1"/>
  <c r="Q471" i="1"/>
  <c r="R471" i="1"/>
  <c r="P472" i="1"/>
  <c r="Q472" i="1"/>
  <c r="R472" i="1"/>
  <c r="P473" i="1"/>
  <c r="Q473" i="1"/>
  <c r="R473" i="1"/>
  <c r="P474" i="1"/>
  <c r="Q474" i="1"/>
  <c r="R474" i="1"/>
  <c r="P475" i="1"/>
  <c r="Q475" i="1"/>
  <c r="R475" i="1"/>
  <c r="P476" i="1"/>
  <c r="Q476" i="1"/>
  <c r="R476" i="1"/>
  <c r="P477" i="1"/>
  <c r="Q477" i="1"/>
  <c r="R477" i="1"/>
  <c r="P478" i="1"/>
  <c r="Q478" i="1"/>
  <c r="R478" i="1"/>
  <c r="P479" i="1"/>
  <c r="Q479" i="1"/>
  <c r="R479" i="1"/>
  <c r="P480" i="1"/>
  <c r="Q480" i="1"/>
  <c r="R480" i="1"/>
  <c r="P481" i="1"/>
  <c r="Q481" i="1"/>
  <c r="R481" i="1"/>
  <c r="P482" i="1"/>
  <c r="Q482" i="1"/>
  <c r="R482" i="1"/>
  <c r="P483" i="1"/>
  <c r="Q483" i="1"/>
  <c r="R483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52" i="1"/>
  <c r="J151" i="1"/>
  <c r="J96" i="1"/>
  <c r="J88" i="1"/>
  <c r="J87" i="1"/>
  <c r="J86" i="1"/>
  <c r="J85" i="1"/>
  <c r="L59" i="1"/>
  <c r="J55" i="1"/>
  <c r="J27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2" i="1"/>
  <c r="R153" i="1"/>
  <c r="R154" i="1"/>
  <c r="R155" i="1"/>
  <c r="R156" i="1"/>
  <c r="R157" i="1"/>
  <c r="R158" i="1"/>
  <c r="R159" i="1"/>
  <c r="R160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7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6" i="1"/>
  <c r="R197" i="1"/>
  <c r="R198" i="1"/>
  <c r="R199" i="1"/>
  <c r="R2" i="1"/>
  <c r="I10" i="1"/>
  <c r="J441" i="1"/>
  <c r="J442" i="1"/>
  <c r="J436" i="1"/>
  <c r="J435" i="1"/>
  <c r="J383" i="1"/>
  <c r="J347" i="1"/>
  <c r="J345" i="1"/>
  <c r="R222" i="1"/>
  <c r="R223" i="1"/>
  <c r="R224" i="1"/>
  <c r="R225" i="1"/>
  <c r="R226" i="1"/>
  <c r="R227" i="1"/>
  <c r="R228" i="1"/>
  <c r="R229" i="1"/>
  <c r="R230" i="1"/>
  <c r="R231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1" i="1"/>
  <c r="R262" i="1"/>
  <c r="R263" i="1"/>
  <c r="R264" i="1"/>
  <c r="R265" i="1"/>
  <c r="R266" i="1"/>
  <c r="R267" i="1"/>
  <c r="R268" i="1"/>
  <c r="R269" i="1"/>
  <c r="R270" i="1"/>
  <c r="R271" i="1"/>
  <c r="R272" i="1"/>
  <c r="R273" i="1"/>
  <c r="R274" i="1"/>
  <c r="R275" i="1"/>
  <c r="R276" i="1"/>
  <c r="R277" i="1"/>
  <c r="R278" i="1"/>
  <c r="R279" i="1"/>
  <c r="R280" i="1"/>
  <c r="R281" i="1"/>
  <c r="R282" i="1"/>
  <c r="R283" i="1"/>
  <c r="R284" i="1"/>
  <c r="R285" i="1"/>
  <c r="R286" i="1"/>
  <c r="R287" i="1"/>
  <c r="R288" i="1"/>
  <c r="R289" i="1"/>
  <c r="R290" i="1"/>
  <c r="R291" i="1"/>
  <c r="R292" i="1"/>
  <c r="R293" i="1"/>
  <c r="R294" i="1"/>
  <c r="R295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3" i="1"/>
  <c r="R324" i="1"/>
  <c r="R325" i="1"/>
  <c r="R326" i="1"/>
  <c r="R327" i="1"/>
  <c r="R328" i="1"/>
  <c r="R329" i="1"/>
  <c r="R330" i="1"/>
  <c r="R331" i="1"/>
  <c r="R332" i="1"/>
  <c r="R333" i="1"/>
  <c r="R334" i="1"/>
  <c r="R335" i="1"/>
  <c r="R336" i="1"/>
  <c r="R337" i="1"/>
  <c r="R338" i="1"/>
  <c r="R339" i="1"/>
  <c r="R340" i="1"/>
  <c r="R341" i="1"/>
  <c r="R342" i="1"/>
  <c r="R343" i="1"/>
  <c r="R344" i="1"/>
  <c r="R345" i="1"/>
  <c r="R346" i="1"/>
  <c r="R347" i="1"/>
  <c r="R348" i="1"/>
  <c r="R349" i="1"/>
  <c r="R350" i="1"/>
  <c r="R351" i="1"/>
  <c r="R352" i="1"/>
  <c r="R353" i="1"/>
  <c r="R354" i="1"/>
  <c r="R355" i="1"/>
  <c r="R356" i="1"/>
  <c r="R357" i="1"/>
  <c r="R358" i="1"/>
  <c r="R359" i="1"/>
  <c r="R360" i="1"/>
  <c r="R361" i="1"/>
  <c r="R362" i="1"/>
  <c r="R363" i="1"/>
  <c r="R364" i="1"/>
  <c r="R365" i="1"/>
  <c r="R366" i="1"/>
  <c r="R367" i="1"/>
  <c r="R368" i="1"/>
  <c r="R369" i="1"/>
  <c r="R370" i="1"/>
  <c r="R371" i="1"/>
  <c r="R372" i="1"/>
  <c r="R373" i="1"/>
  <c r="R374" i="1"/>
  <c r="R375" i="1"/>
  <c r="R376" i="1"/>
  <c r="R377" i="1"/>
  <c r="R378" i="1"/>
  <c r="R379" i="1"/>
  <c r="R380" i="1"/>
  <c r="R381" i="1"/>
  <c r="R382" i="1"/>
  <c r="R383" i="1"/>
  <c r="R384" i="1"/>
  <c r="R385" i="1"/>
  <c r="R386" i="1"/>
  <c r="R387" i="1"/>
  <c r="R388" i="1"/>
  <c r="R389" i="1"/>
  <c r="R390" i="1"/>
  <c r="R391" i="1"/>
  <c r="R392" i="1"/>
  <c r="R393" i="1"/>
  <c r="R394" i="1"/>
  <c r="R395" i="1"/>
  <c r="R396" i="1"/>
  <c r="R397" i="1"/>
  <c r="R398" i="1"/>
  <c r="R399" i="1"/>
  <c r="R400" i="1"/>
  <c r="R401" i="1"/>
  <c r="R402" i="1"/>
  <c r="R403" i="1"/>
  <c r="R404" i="1"/>
  <c r="R405" i="1"/>
  <c r="R406" i="1"/>
  <c r="R407" i="1"/>
  <c r="R408" i="1"/>
  <c r="R409" i="1"/>
  <c r="R410" i="1"/>
  <c r="R411" i="1"/>
  <c r="R412" i="1"/>
  <c r="R413" i="1"/>
  <c r="R414" i="1"/>
  <c r="R415" i="1"/>
  <c r="R416" i="1"/>
  <c r="R417" i="1"/>
  <c r="R418" i="1"/>
  <c r="R419" i="1"/>
  <c r="R420" i="1"/>
  <c r="R421" i="1"/>
  <c r="R422" i="1"/>
  <c r="R423" i="1"/>
  <c r="R424" i="1"/>
  <c r="R425" i="1"/>
  <c r="R426" i="1"/>
  <c r="R427" i="1"/>
  <c r="R428" i="1"/>
  <c r="R429" i="1"/>
  <c r="R430" i="1"/>
  <c r="R431" i="1"/>
  <c r="R432" i="1"/>
  <c r="R433" i="1"/>
  <c r="R434" i="1"/>
  <c r="R435" i="1"/>
  <c r="R436" i="1"/>
  <c r="R437" i="1"/>
  <c r="R438" i="1"/>
  <c r="R439" i="1"/>
  <c r="R440" i="1"/>
  <c r="R441" i="1"/>
  <c r="R442" i="1"/>
  <c r="R443" i="1"/>
  <c r="R444" i="1"/>
  <c r="R445" i="1"/>
  <c r="R446" i="1"/>
  <c r="R447" i="1"/>
  <c r="R448" i="1"/>
  <c r="R449" i="1"/>
  <c r="R450" i="1"/>
  <c r="R451" i="1"/>
  <c r="R221" i="1"/>
  <c r="R206" i="1"/>
  <c r="R207" i="1"/>
  <c r="R208" i="1"/>
  <c r="R209" i="1"/>
  <c r="R210" i="1"/>
  <c r="R211" i="1"/>
  <c r="R212" i="1"/>
  <c r="R213" i="1"/>
  <c r="R214" i="1"/>
  <c r="R215" i="1"/>
  <c r="R216" i="1"/>
  <c r="R217" i="1"/>
  <c r="R218" i="1"/>
  <c r="R219" i="1"/>
  <c r="R220" i="1"/>
  <c r="R201" i="1"/>
  <c r="R202" i="1"/>
  <c r="R203" i="1"/>
  <c r="R204" i="1"/>
  <c r="R205" i="1"/>
  <c r="R200" i="1"/>
  <c r="Q190" i="1"/>
  <c r="Q191" i="1"/>
  <c r="Q192" i="1"/>
  <c r="Q193" i="1"/>
  <c r="Q194" i="1"/>
  <c r="Q195" i="1"/>
  <c r="Q189" i="1"/>
  <c r="J160" i="1"/>
  <c r="J159" i="1"/>
  <c r="P4" i="1" l="1"/>
  <c r="P5" i="1"/>
  <c r="P7" i="1"/>
  <c r="P8" i="1"/>
  <c r="P10" i="1"/>
  <c r="P11" i="1"/>
  <c r="P16" i="1"/>
  <c r="P19" i="1"/>
  <c r="P20" i="1"/>
  <c r="P22" i="1"/>
  <c r="P23" i="1"/>
  <c r="P25" i="1"/>
  <c r="P26" i="1"/>
  <c r="P27" i="1"/>
  <c r="P28" i="1"/>
  <c r="P29" i="1"/>
  <c r="P30" i="1"/>
  <c r="P31" i="1"/>
  <c r="P34" i="1"/>
  <c r="P35" i="1"/>
  <c r="P36" i="1"/>
  <c r="P37" i="1"/>
  <c r="P38" i="1"/>
  <c r="P40" i="1"/>
  <c r="P41" i="1"/>
  <c r="P42" i="1"/>
  <c r="P44" i="1"/>
  <c r="P45" i="1"/>
  <c r="P48" i="1"/>
  <c r="P49" i="1"/>
  <c r="P50" i="1"/>
  <c r="P51" i="1"/>
  <c r="P52" i="1"/>
  <c r="P53" i="1"/>
  <c r="P55" i="1"/>
  <c r="P56" i="1"/>
  <c r="P57" i="1"/>
  <c r="P59" i="1"/>
  <c r="P61" i="1"/>
  <c r="P63" i="1"/>
  <c r="P65" i="1"/>
  <c r="P67" i="1"/>
  <c r="P69" i="1"/>
  <c r="P71" i="1"/>
  <c r="P73" i="1"/>
  <c r="P74" i="1"/>
  <c r="P75" i="1"/>
  <c r="P77" i="1"/>
  <c r="P78" i="1"/>
  <c r="P79" i="1"/>
  <c r="P80" i="1"/>
  <c r="P81" i="1"/>
  <c r="P84" i="1"/>
  <c r="P85" i="1"/>
  <c r="P86" i="1"/>
  <c r="P87" i="1"/>
  <c r="P88" i="1"/>
  <c r="P94" i="1"/>
  <c r="P96" i="1"/>
  <c r="P97" i="1"/>
  <c r="P98" i="1"/>
  <c r="P99" i="1"/>
  <c r="P100" i="1"/>
  <c r="P101" i="1"/>
  <c r="P105" i="1"/>
  <c r="P107" i="1"/>
  <c r="P108" i="1"/>
  <c r="P109" i="1"/>
  <c r="P110" i="1"/>
  <c r="P111" i="1"/>
  <c r="P112" i="1"/>
  <c r="P113" i="1"/>
  <c r="P115" i="1"/>
  <c r="P119" i="1"/>
  <c r="P123" i="1"/>
  <c r="P127" i="1"/>
  <c r="P131" i="1"/>
  <c r="P135" i="1"/>
  <c r="P139" i="1"/>
  <c r="P143" i="1"/>
  <c r="P147" i="1"/>
  <c r="P150" i="1"/>
  <c r="P151" i="1"/>
  <c r="P159" i="1"/>
  <c r="P160" i="1"/>
  <c r="P165" i="1"/>
  <c r="P166" i="1"/>
  <c r="P167" i="1"/>
  <c r="P168" i="1"/>
  <c r="P169" i="1"/>
  <c r="P170" i="1"/>
  <c r="P171" i="1"/>
  <c r="P172" i="1"/>
  <c r="P173" i="1"/>
  <c r="P176" i="1"/>
  <c r="P178" i="1"/>
  <c r="P180" i="1"/>
  <c r="P181" i="1"/>
  <c r="P182" i="1"/>
  <c r="P184" i="1"/>
  <c r="P185" i="1"/>
  <c r="P189" i="1"/>
  <c r="P190" i="1"/>
  <c r="P191" i="1"/>
  <c r="P192" i="1"/>
  <c r="P193" i="1"/>
  <c r="P194" i="1"/>
  <c r="P195" i="1"/>
  <c r="P196" i="1"/>
  <c r="P197" i="1"/>
  <c r="P199" i="1"/>
  <c r="P200" i="1"/>
  <c r="P201" i="1"/>
  <c r="P203" i="1"/>
  <c r="P205" i="1"/>
  <c r="P206" i="1"/>
  <c r="P210" i="1"/>
  <c r="P212" i="1"/>
  <c r="P213" i="1"/>
  <c r="P214" i="1"/>
  <c r="P217" i="1"/>
  <c r="P218" i="1"/>
  <c r="P219" i="1"/>
  <c r="P220" i="1"/>
  <c r="P221" i="1"/>
  <c r="P222" i="1"/>
  <c r="P223" i="1"/>
  <c r="P224" i="1"/>
  <c r="P226" i="1"/>
  <c r="P230" i="1"/>
  <c r="P237" i="1"/>
  <c r="P238" i="1"/>
  <c r="P239" i="1"/>
  <c r="P240" i="1"/>
  <c r="P241" i="1"/>
  <c r="P243" i="1"/>
  <c r="P244" i="1"/>
  <c r="P245" i="1"/>
  <c r="P246" i="1"/>
  <c r="P248" i="1"/>
  <c r="P249" i="1"/>
  <c r="P250" i="1"/>
  <c r="P251" i="1"/>
  <c r="P252" i="1"/>
  <c r="P253" i="1"/>
  <c r="P256" i="1"/>
  <c r="P257" i="1"/>
  <c r="P258" i="1"/>
  <c r="P259" i="1"/>
  <c r="P261" i="1"/>
  <c r="P262" i="1"/>
  <c r="P263" i="1"/>
  <c r="P264" i="1"/>
  <c r="P265" i="1"/>
  <c r="P266" i="1"/>
  <c r="P268" i="1"/>
  <c r="P269" i="1"/>
  <c r="P270" i="1"/>
  <c r="P271" i="1"/>
  <c r="P272" i="1"/>
  <c r="P273" i="1"/>
  <c r="P274" i="1"/>
  <c r="P275" i="1"/>
  <c r="P276" i="1"/>
  <c r="P278" i="1"/>
  <c r="P279" i="1"/>
  <c r="P283" i="1"/>
  <c r="P284" i="1"/>
  <c r="P285" i="1"/>
  <c r="P286" i="1"/>
  <c r="P287" i="1"/>
  <c r="P291" i="1"/>
  <c r="P295" i="1"/>
  <c r="P296" i="1"/>
  <c r="P301" i="1"/>
  <c r="P302" i="1"/>
  <c r="P304" i="1"/>
  <c r="P305" i="1"/>
  <c r="P307" i="1"/>
  <c r="P308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5" i="1"/>
  <c r="P346" i="1"/>
  <c r="P347" i="1"/>
  <c r="P351" i="1"/>
  <c r="P352" i="1"/>
  <c r="P353" i="1"/>
  <c r="P373" i="1"/>
  <c r="P374" i="1"/>
  <c r="P375" i="1"/>
  <c r="P376" i="1"/>
  <c r="P377" i="1"/>
  <c r="P378" i="1"/>
  <c r="P379" i="1"/>
  <c r="P380" i="1"/>
  <c r="P381" i="1"/>
  <c r="P382" i="1"/>
  <c r="P383" i="1"/>
  <c r="P385" i="1"/>
  <c r="P388" i="1"/>
  <c r="P392" i="1"/>
  <c r="P393" i="1"/>
  <c r="P394" i="1"/>
  <c r="P395" i="1"/>
  <c r="P406" i="1"/>
  <c r="P407" i="1"/>
  <c r="P410" i="1"/>
  <c r="P411" i="1"/>
  <c r="P412" i="1"/>
  <c r="P415" i="1"/>
  <c r="P428" i="1"/>
  <c r="P430" i="1"/>
  <c r="P431" i="1"/>
  <c r="P432" i="1"/>
  <c r="P433" i="1"/>
  <c r="P435" i="1"/>
  <c r="P441" i="1"/>
  <c r="P442" i="1"/>
  <c r="P443" i="1"/>
  <c r="P444" i="1"/>
  <c r="P445" i="1"/>
  <c r="P446" i="1"/>
  <c r="P447" i="1"/>
  <c r="P448" i="1"/>
  <c r="P449" i="1"/>
  <c r="P450" i="1"/>
  <c r="P451" i="1"/>
  <c r="L4" i="1"/>
  <c r="L5" i="1"/>
  <c r="L7" i="1"/>
  <c r="L8" i="1"/>
  <c r="L10" i="1"/>
  <c r="L11" i="1"/>
  <c r="L16" i="1"/>
  <c r="L19" i="1"/>
  <c r="L20" i="1"/>
  <c r="L22" i="1"/>
  <c r="L23" i="1"/>
  <c r="L25" i="1"/>
  <c r="L26" i="1"/>
  <c r="L28" i="1"/>
  <c r="L29" i="1"/>
  <c r="L30" i="1"/>
  <c r="L31" i="1"/>
  <c r="L34" i="1"/>
  <c r="L35" i="1"/>
  <c r="L36" i="1"/>
  <c r="L37" i="1"/>
  <c r="L38" i="1"/>
  <c r="L40" i="1"/>
  <c r="L41" i="1"/>
  <c r="L42" i="1"/>
  <c r="L44" i="1"/>
  <c r="L45" i="1"/>
  <c r="L48" i="1"/>
  <c r="L49" i="1"/>
  <c r="L50" i="1"/>
  <c r="L51" i="1"/>
  <c r="L52" i="1"/>
  <c r="L53" i="1"/>
  <c r="L56" i="1"/>
  <c r="L57" i="1"/>
  <c r="L61" i="1"/>
  <c r="L63" i="1"/>
  <c r="L65" i="1"/>
  <c r="L67" i="1"/>
  <c r="L69" i="1"/>
  <c r="L71" i="1"/>
  <c r="L73" i="1"/>
  <c r="L74" i="1"/>
  <c r="L75" i="1"/>
  <c r="L77" i="1"/>
  <c r="L78" i="1"/>
  <c r="L79" i="1"/>
  <c r="L80" i="1"/>
  <c r="L81" i="1"/>
  <c r="L84" i="1"/>
  <c r="L94" i="1"/>
  <c r="L98" i="1"/>
  <c r="L99" i="1"/>
  <c r="L100" i="1"/>
  <c r="L101" i="1"/>
  <c r="L105" i="1"/>
  <c r="L108" i="1"/>
  <c r="L109" i="1"/>
  <c r="L110" i="1"/>
  <c r="L111" i="1"/>
  <c r="L112" i="1"/>
  <c r="L113" i="1"/>
  <c r="L115" i="1"/>
  <c r="L119" i="1"/>
  <c r="L123" i="1"/>
  <c r="L127" i="1"/>
  <c r="L131" i="1"/>
  <c r="L135" i="1"/>
  <c r="L139" i="1"/>
  <c r="L143" i="1"/>
  <c r="L147" i="1"/>
  <c r="L150" i="1"/>
  <c r="L165" i="1"/>
  <c r="L166" i="1"/>
  <c r="L167" i="1"/>
  <c r="L168" i="1"/>
  <c r="L169" i="1"/>
  <c r="L170" i="1"/>
  <c r="L171" i="1"/>
  <c r="L172" i="1"/>
  <c r="L173" i="1"/>
  <c r="L176" i="1"/>
  <c r="L178" i="1"/>
  <c r="L180" i="1"/>
  <c r="L181" i="1"/>
  <c r="L182" i="1"/>
  <c r="L184" i="1"/>
  <c r="L185" i="1"/>
  <c r="L189" i="1"/>
  <c r="L190" i="1"/>
  <c r="L191" i="1"/>
  <c r="L192" i="1"/>
  <c r="L193" i="1"/>
  <c r="L194" i="1"/>
  <c r="L195" i="1"/>
  <c r="L196" i="1"/>
  <c r="L197" i="1"/>
  <c r="L199" i="1"/>
  <c r="L200" i="1"/>
  <c r="L201" i="1"/>
  <c r="L203" i="1"/>
  <c r="L205" i="1"/>
  <c r="L206" i="1"/>
  <c r="L210" i="1"/>
  <c r="L212" i="1"/>
  <c r="L213" i="1"/>
  <c r="L214" i="1"/>
  <c r="L217" i="1"/>
  <c r="L218" i="1"/>
  <c r="L219" i="1"/>
  <c r="L220" i="1"/>
  <c r="L221" i="1"/>
  <c r="L222" i="1"/>
  <c r="L223" i="1"/>
  <c r="L224" i="1"/>
  <c r="L226" i="1"/>
  <c r="L230" i="1"/>
  <c r="L237" i="1"/>
  <c r="L238" i="1"/>
  <c r="L239" i="1"/>
  <c r="L240" i="1"/>
  <c r="L241" i="1"/>
  <c r="L243" i="1"/>
  <c r="L244" i="1"/>
  <c r="L245" i="1"/>
  <c r="L246" i="1"/>
  <c r="L248" i="1"/>
  <c r="L249" i="1"/>
  <c r="L250" i="1"/>
  <c r="L251" i="1"/>
  <c r="L252" i="1"/>
  <c r="L253" i="1"/>
  <c r="L256" i="1"/>
  <c r="L257" i="1"/>
  <c r="L258" i="1"/>
  <c r="L259" i="1"/>
  <c r="L261" i="1"/>
  <c r="L262" i="1"/>
  <c r="L263" i="1"/>
  <c r="L264" i="1"/>
  <c r="L265" i="1"/>
  <c r="L266" i="1"/>
  <c r="L268" i="1"/>
  <c r="L269" i="1"/>
  <c r="L270" i="1"/>
  <c r="L271" i="1"/>
  <c r="L272" i="1"/>
  <c r="L273" i="1"/>
  <c r="L274" i="1"/>
  <c r="L275" i="1"/>
  <c r="L276" i="1"/>
  <c r="L278" i="1"/>
  <c r="L279" i="1"/>
  <c r="L283" i="1"/>
  <c r="L284" i="1"/>
  <c r="L285" i="1"/>
  <c r="L286" i="1"/>
  <c r="L287" i="1"/>
  <c r="L291" i="1"/>
  <c r="L295" i="1"/>
  <c r="L296" i="1"/>
  <c r="L301" i="1"/>
  <c r="L302" i="1"/>
  <c r="L304" i="1"/>
  <c r="L305" i="1"/>
  <c r="L307" i="1"/>
  <c r="L308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6" i="1"/>
  <c r="L351" i="1"/>
  <c r="L352" i="1"/>
  <c r="L353" i="1"/>
  <c r="L373" i="1"/>
  <c r="L374" i="1"/>
  <c r="L375" i="1"/>
  <c r="L376" i="1"/>
  <c r="L377" i="1"/>
  <c r="L378" i="1"/>
  <c r="L379" i="1"/>
  <c r="L380" i="1"/>
  <c r="L381" i="1"/>
  <c r="L382" i="1"/>
  <c r="L385" i="1"/>
  <c r="L388" i="1"/>
  <c r="L392" i="1"/>
  <c r="L393" i="1"/>
  <c r="L394" i="1"/>
  <c r="L395" i="1"/>
  <c r="L406" i="1"/>
  <c r="L407" i="1"/>
  <c r="L410" i="1"/>
  <c r="L411" i="1"/>
  <c r="L412" i="1"/>
  <c r="L415" i="1"/>
  <c r="L428" i="1"/>
  <c r="L430" i="1"/>
  <c r="L431" i="1"/>
  <c r="L432" i="1"/>
  <c r="L433" i="1"/>
  <c r="L443" i="1"/>
  <c r="L444" i="1"/>
  <c r="L445" i="1"/>
  <c r="L446" i="1"/>
  <c r="L447" i="1"/>
  <c r="L448" i="1"/>
  <c r="L449" i="1"/>
  <c r="L450" i="1"/>
  <c r="L451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2" i="1"/>
  <c r="N3" i="1"/>
  <c r="N2" i="1"/>
  <c r="I3" i="1"/>
  <c r="D8" i="7" s="1"/>
  <c r="F8" i="7"/>
  <c r="I8" i="7" s="1"/>
  <c r="I4" i="1"/>
  <c r="I5" i="1"/>
  <c r="I6" i="1"/>
  <c r="D11" i="7" s="1"/>
  <c r="J6" i="1"/>
  <c r="I7" i="1"/>
  <c r="D12" i="7" s="1"/>
  <c r="I8" i="1"/>
  <c r="D13" i="7" s="1"/>
  <c r="I9" i="1"/>
  <c r="D14" i="7" s="1"/>
  <c r="J9" i="1"/>
  <c r="I11" i="1"/>
  <c r="I12" i="1"/>
  <c r="D17" i="7" s="1"/>
  <c r="J12" i="1"/>
  <c r="I13" i="1"/>
  <c r="D18" i="7" s="1"/>
  <c r="J13" i="1"/>
  <c r="I14" i="1"/>
  <c r="D19" i="7" s="1"/>
  <c r="J14" i="1"/>
  <c r="I15" i="1"/>
  <c r="D20" i="7" s="1"/>
  <c r="J15" i="1"/>
  <c r="F20" i="7" s="1"/>
  <c r="I20" i="7" s="1"/>
  <c r="I16" i="1"/>
  <c r="D21" i="7" s="1"/>
  <c r="I17" i="1"/>
  <c r="D22" i="7" s="1"/>
  <c r="J17" i="1"/>
  <c r="I18" i="1"/>
  <c r="D23" i="7" s="1"/>
  <c r="J18" i="1"/>
  <c r="I19" i="1"/>
  <c r="D24" i="7" s="1"/>
  <c r="I20" i="1"/>
  <c r="D25" i="7" s="1"/>
  <c r="I21" i="1"/>
  <c r="D26" i="7" s="1"/>
  <c r="J21" i="1"/>
  <c r="I22" i="1"/>
  <c r="I23" i="1"/>
  <c r="D28" i="7" s="1"/>
  <c r="I24" i="1"/>
  <c r="D29" i="7" s="1"/>
  <c r="J24" i="1"/>
  <c r="I25" i="1"/>
  <c r="D30" i="7" s="1"/>
  <c r="I26" i="1"/>
  <c r="I27" i="1"/>
  <c r="I28" i="1"/>
  <c r="D33" i="7" s="1"/>
  <c r="I29" i="1"/>
  <c r="D34" i="7" s="1"/>
  <c r="I30" i="1"/>
  <c r="D35" i="7" s="1"/>
  <c r="I31" i="1"/>
  <c r="D36" i="7" s="1"/>
  <c r="I32" i="1"/>
  <c r="D37" i="7" s="1"/>
  <c r="J32" i="1"/>
  <c r="I33" i="1"/>
  <c r="D38" i="7" s="1"/>
  <c r="J33" i="1"/>
  <c r="I34" i="1"/>
  <c r="D39" i="7" s="1"/>
  <c r="I35" i="1"/>
  <c r="D40" i="7" s="1"/>
  <c r="I36" i="1"/>
  <c r="D41" i="7" s="1"/>
  <c r="I37" i="1"/>
  <c r="D42" i="7" s="1"/>
  <c r="I38" i="1"/>
  <c r="I39" i="1"/>
  <c r="D44" i="7" s="1"/>
  <c r="J39" i="1"/>
  <c r="I40" i="1"/>
  <c r="I41" i="1"/>
  <c r="I42" i="1"/>
  <c r="I43" i="1"/>
  <c r="D48" i="7" s="1"/>
  <c r="J43" i="1"/>
  <c r="I44" i="1"/>
  <c r="D49" i="7" s="1"/>
  <c r="I45" i="1"/>
  <c r="I46" i="1"/>
  <c r="D51" i="7" s="1"/>
  <c r="J46" i="1"/>
  <c r="I47" i="1"/>
  <c r="D52" i="7" s="1"/>
  <c r="J47" i="1"/>
  <c r="I48" i="1"/>
  <c r="D53" i="7" s="1"/>
  <c r="I49" i="1"/>
  <c r="I50" i="1"/>
  <c r="I51" i="1"/>
  <c r="I52" i="1"/>
  <c r="I53" i="1"/>
  <c r="I54" i="1"/>
  <c r="D59" i="7" s="1"/>
  <c r="J54" i="1"/>
  <c r="I55" i="1"/>
  <c r="I56" i="1"/>
  <c r="D61" i="7" s="1"/>
  <c r="I57" i="1"/>
  <c r="D62" i="7" s="1"/>
  <c r="I58" i="1"/>
  <c r="D63" i="7" s="1"/>
  <c r="J58" i="1"/>
  <c r="I59" i="1"/>
  <c r="I60" i="1"/>
  <c r="D65" i="7" s="1"/>
  <c r="J60" i="1"/>
  <c r="I61" i="1"/>
  <c r="I62" i="1"/>
  <c r="D67" i="7" s="1"/>
  <c r="J62" i="1"/>
  <c r="I63" i="1"/>
  <c r="D68" i="7" s="1"/>
  <c r="I64" i="1"/>
  <c r="D69" i="7" s="1"/>
  <c r="J64" i="1"/>
  <c r="I65" i="1"/>
  <c r="D70" i="7" s="1"/>
  <c r="I66" i="1"/>
  <c r="D71" i="7" s="1"/>
  <c r="J66" i="1"/>
  <c r="I67" i="1"/>
  <c r="D72" i="7" s="1"/>
  <c r="I68" i="1"/>
  <c r="D73" i="7" s="1"/>
  <c r="J68" i="1"/>
  <c r="I69" i="1"/>
  <c r="D74" i="7" s="1"/>
  <c r="I70" i="1"/>
  <c r="D75" i="7" s="1"/>
  <c r="J70" i="1"/>
  <c r="I71" i="1"/>
  <c r="D76" i="7" s="1"/>
  <c r="I72" i="1"/>
  <c r="D77" i="7" s="1"/>
  <c r="J72" i="1"/>
  <c r="I73" i="1"/>
  <c r="D78" i="7" s="1"/>
  <c r="I74" i="1"/>
  <c r="D79" i="7" s="1"/>
  <c r="I75" i="1"/>
  <c r="D80" i="7" s="1"/>
  <c r="I76" i="1"/>
  <c r="D81" i="7" s="1"/>
  <c r="J76" i="1"/>
  <c r="I77" i="1"/>
  <c r="D82" i="7" s="1"/>
  <c r="I78" i="1"/>
  <c r="D83" i="7" s="1"/>
  <c r="I79" i="1"/>
  <c r="D84" i="7" s="1"/>
  <c r="I80" i="1"/>
  <c r="D85" i="7" s="1"/>
  <c r="I81" i="1"/>
  <c r="D86" i="7" s="1"/>
  <c r="I82" i="1"/>
  <c r="D87" i="7" s="1"/>
  <c r="J82" i="1"/>
  <c r="I83" i="1"/>
  <c r="D88" i="7" s="1"/>
  <c r="J83" i="1"/>
  <c r="I84" i="1"/>
  <c r="D89" i="7" s="1"/>
  <c r="I85" i="1"/>
  <c r="D90" i="7" s="1"/>
  <c r="I86" i="1"/>
  <c r="D91" i="7" s="1"/>
  <c r="I87" i="1"/>
  <c r="D92" i="7" s="1"/>
  <c r="I88" i="1"/>
  <c r="D93" i="7" s="1"/>
  <c r="I89" i="1"/>
  <c r="D94" i="7" s="1"/>
  <c r="I90" i="1"/>
  <c r="D95" i="7" s="1"/>
  <c r="I91" i="1"/>
  <c r="D96" i="7" s="1"/>
  <c r="I92" i="1"/>
  <c r="D97" i="7" s="1"/>
  <c r="I93" i="1"/>
  <c r="D98" i="7" s="1"/>
  <c r="I94" i="1"/>
  <c r="D99" i="7" s="1"/>
  <c r="I95" i="1"/>
  <c r="D100" i="7" s="1"/>
  <c r="J95" i="1"/>
  <c r="I96" i="1"/>
  <c r="D101" i="7" s="1"/>
  <c r="I97" i="1"/>
  <c r="D102" i="7" s="1"/>
  <c r="I98" i="1"/>
  <c r="D103" i="7" s="1"/>
  <c r="I99" i="1"/>
  <c r="D104" i="7" s="1"/>
  <c r="I100" i="1"/>
  <c r="D105" i="7" s="1"/>
  <c r="I101" i="1"/>
  <c r="D106" i="7" s="1"/>
  <c r="I102" i="1"/>
  <c r="D107" i="7" s="1"/>
  <c r="J102" i="1"/>
  <c r="I103" i="1"/>
  <c r="D108" i="7" s="1"/>
  <c r="J103" i="1"/>
  <c r="I104" i="1"/>
  <c r="D109" i="7" s="1"/>
  <c r="J104" i="1"/>
  <c r="I105" i="1"/>
  <c r="D110" i="7" s="1"/>
  <c r="I106" i="1"/>
  <c r="D111" i="7" s="1"/>
  <c r="J106" i="1"/>
  <c r="I107" i="1"/>
  <c r="D112" i="7" s="1"/>
  <c r="I108" i="1"/>
  <c r="D113" i="7" s="1"/>
  <c r="I109" i="1"/>
  <c r="D114" i="7" s="1"/>
  <c r="I110" i="1"/>
  <c r="D115" i="7" s="1"/>
  <c r="I111" i="1"/>
  <c r="D116" i="7" s="1"/>
  <c r="I112" i="1"/>
  <c r="D117" i="7" s="1"/>
  <c r="I113" i="1"/>
  <c r="D118" i="7" s="1"/>
  <c r="I114" i="1"/>
  <c r="D119" i="7" s="1"/>
  <c r="J114" i="1"/>
  <c r="I115" i="1"/>
  <c r="D120" i="7" s="1"/>
  <c r="I116" i="1"/>
  <c r="D121" i="7" s="1"/>
  <c r="J116" i="1"/>
  <c r="I117" i="1"/>
  <c r="D122" i="7" s="1"/>
  <c r="J117" i="1"/>
  <c r="I118" i="1"/>
  <c r="D123" i="7" s="1"/>
  <c r="J118" i="1"/>
  <c r="I119" i="1"/>
  <c r="D124" i="7" s="1"/>
  <c r="I120" i="1"/>
  <c r="D125" i="7" s="1"/>
  <c r="J120" i="1"/>
  <c r="I121" i="1"/>
  <c r="D126" i="7" s="1"/>
  <c r="J121" i="1"/>
  <c r="I122" i="1"/>
  <c r="D127" i="7" s="1"/>
  <c r="J122" i="1"/>
  <c r="I123" i="1"/>
  <c r="D128" i="7" s="1"/>
  <c r="I124" i="1"/>
  <c r="D129" i="7" s="1"/>
  <c r="J124" i="1"/>
  <c r="I125" i="1"/>
  <c r="D130" i="7" s="1"/>
  <c r="J125" i="1"/>
  <c r="I126" i="1"/>
  <c r="D131" i="7" s="1"/>
  <c r="J126" i="1"/>
  <c r="I127" i="1"/>
  <c r="D132" i="7" s="1"/>
  <c r="I128" i="1"/>
  <c r="D133" i="7" s="1"/>
  <c r="J128" i="1"/>
  <c r="I129" i="1"/>
  <c r="D134" i="7" s="1"/>
  <c r="J129" i="1"/>
  <c r="I130" i="1"/>
  <c r="D135" i="7" s="1"/>
  <c r="J130" i="1"/>
  <c r="I131" i="1"/>
  <c r="D136" i="7" s="1"/>
  <c r="I132" i="1"/>
  <c r="D137" i="7" s="1"/>
  <c r="J132" i="1"/>
  <c r="I133" i="1"/>
  <c r="D138" i="7" s="1"/>
  <c r="J133" i="1"/>
  <c r="I134" i="1"/>
  <c r="D139" i="7" s="1"/>
  <c r="J134" i="1"/>
  <c r="I135" i="1"/>
  <c r="I136" i="1"/>
  <c r="D141" i="7" s="1"/>
  <c r="J136" i="1"/>
  <c r="I137" i="1"/>
  <c r="D142" i="7" s="1"/>
  <c r="J137" i="1"/>
  <c r="I138" i="1"/>
  <c r="D143" i="7" s="1"/>
  <c r="J138" i="1"/>
  <c r="I139" i="1"/>
  <c r="D144" i="7" s="1"/>
  <c r="I140" i="1"/>
  <c r="D145" i="7" s="1"/>
  <c r="J140" i="1"/>
  <c r="I141" i="1"/>
  <c r="D146" i="7" s="1"/>
  <c r="J141" i="1"/>
  <c r="I142" i="1"/>
  <c r="D147" i="7" s="1"/>
  <c r="J142" i="1"/>
  <c r="I143" i="1"/>
  <c r="D148" i="7" s="1"/>
  <c r="I144" i="1"/>
  <c r="D149" i="7" s="1"/>
  <c r="J144" i="1"/>
  <c r="I145" i="1"/>
  <c r="D150" i="7" s="1"/>
  <c r="J145" i="1"/>
  <c r="I146" i="1"/>
  <c r="D151" i="7" s="1"/>
  <c r="J146" i="1"/>
  <c r="I147" i="1"/>
  <c r="D152" i="7" s="1"/>
  <c r="I148" i="1"/>
  <c r="D153" i="7" s="1"/>
  <c r="J148" i="1"/>
  <c r="I149" i="1"/>
  <c r="D154" i="7" s="1"/>
  <c r="J149" i="1"/>
  <c r="I150" i="1"/>
  <c r="D155" i="7" s="1"/>
  <c r="I151" i="1"/>
  <c r="D156" i="7" s="1"/>
  <c r="I152" i="1"/>
  <c r="D157" i="7" s="1"/>
  <c r="J152" i="1"/>
  <c r="I153" i="1"/>
  <c r="D159" i="7" s="1"/>
  <c r="J153" i="1"/>
  <c r="I154" i="1"/>
  <c r="D160" i="7" s="1"/>
  <c r="J154" i="1"/>
  <c r="I155" i="1"/>
  <c r="D161" i="7" s="1"/>
  <c r="J155" i="1"/>
  <c r="I156" i="1"/>
  <c r="D162" i="7" s="1"/>
  <c r="J156" i="1"/>
  <c r="I157" i="1"/>
  <c r="D163" i="7" s="1"/>
  <c r="J157" i="1"/>
  <c r="I158" i="1"/>
  <c r="D164" i="7" s="1"/>
  <c r="J158" i="1"/>
  <c r="I160" i="1"/>
  <c r="D166" i="7" s="1"/>
  <c r="I161" i="1"/>
  <c r="D167" i="7" s="1"/>
  <c r="I162" i="1"/>
  <c r="D168" i="7" s="1"/>
  <c r="I163" i="1"/>
  <c r="D169" i="7" s="1"/>
  <c r="I164" i="1"/>
  <c r="D170" i="7" s="1"/>
  <c r="I165" i="1"/>
  <c r="D171" i="7" s="1"/>
  <c r="I166" i="1"/>
  <c r="D172" i="7" s="1"/>
  <c r="I167" i="1"/>
  <c r="D173" i="7" s="1"/>
  <c r="I168" i="1"/>
  <c r="D174" i="7" s="1"/>
  <c r="I169" i="1"/>
  <c r="D175" i="7" s="1"/>
  <c r="I170" i="1"/>
  <c r="D176" i="7" s="1"/>
  <c r="I171" i="1"/>
  <c r="D177" i="7" s="1"/>
  <c r="I172" i="1"/>
  <c r="D178" i="7" s="1"/>
  <c r="I173" i="1"/>
  <c r="D179" i="7" s="1"/>
  <c r="I174" i="1"/>
  <c r="D180" i="7" s="1"/>
  <c r="J174" i="1"/>
  <c r="I175" i="1"/>
  <c r="D181" i="7" s="1"/>
  <c r="J175" i="1"/>
  <c r="I176" i="1"/>
  <c r="D182" i="7" s="1"/>
  <c r="I177" i="1"/>
  <c r="D183" i="7" s="1"/>
  <c r="J177" i="1"/>
  <c r="I178" i="1"/>
  <c r="D184" i="7" s="1"/>
  <c r="I179" i="1"/>
  <c r="D185" i="7" s="1"/>
  <c r="J179" i="1"/>
  <c r="I180" i="1"/>
  <c r="D186" i="7" s="1"/>
  <c r="I181" i="1"/>
  <c r="D187" i="7" s="1"/>
  <c r="I182" i="1"/>
  <c r="D188" i="7" s="1"/>
  <c r="I183" i="1"/>
  <c r="D189" i="7" s="1"/>
  <c r="J183" i="1"/>
  <c r="I184" i="1"/>
  <c r="D190" i="7" s="1"/>
  <c r="I185" i="1"/>
  <c r="D191" i="7" s="1"/>
  <c r="I186" i="1"/>
  <c r="D192" i="7" s="1"/>
  <c r="J186" i="1"/>
  <c r="I187" i="1"/>
  <c r="D193" i="7" s="1"/>
  <c r="J187" i="1"/>
  <c r="I188" i="1"/>
  <c r="D194" i="7" s="1"/>
  <c r="J188" i="1"/>
  <c r="I189" i="1"/>
  <c r="D195" i="7" s="1"/>
  <c r="I190" i="1"/>
  <c r="D196" i="7" s="1"/>
  <c r="I191" i="1"/>
  <c r="D197" i="7" s="1"/>
  <c r="I192" i="1"/>
  <c r="D198" i="7" s="1"/>
  <c r="I193" i="1"/>
  <c r="D199" i="7" s="1"/>
  <c r="I194" i="1"/>
  <c r="D200" i="7" s="1"/>
  <c r="I195" i="1"/>
  <c r="D201" i="7" s="1"/>
  <c r="I196" i="1"/>
  <c r="D202" i="7" s="1"/>
  <c r="I197" i="1"/>
  <c r="D203" i="7" s="1"/>
  <c r="I198" i="1"/>
  <c r="D204" i="7" s="1"/>
  <c r="J198" i="1"/>
  <c r="I199" i="1"/>
  <c r="D205" i="7" s="1"/>
  <c r="I200" i="1"/>
  <c r="D206" i="7" s="1"/>
  <c r="I201" i="1"/>
  <c r="D207" i="7" s="1"/>
  <c r="I202" i="1"/>
  <c r="D208" i="7" s="1"/>
  <c r="J202" i="1"/>
  <c r="I203" i="1"/>
  <c r="D209" i="7" s="1"/>
  <c r="I204" i="1"/>
  <c r="D210" i="7" s="1"/>
  <c r="J204" i="1"/>
  <c r="I205" i="1"/>
  <c r="D211" i="7" s="1"/>
  <c r="I206" i="1"/>
  <c r="D212" i="7" s="1"/>
  <c r="I207" i="1"/>
  <c r="D213" i="7" s="1"/>
  <c r="J207" i="1"/>
  <c r="I208" i="1"/>
  <c r="D214" i="7" s="1"/>
  <c r="J208" i="1"/>
  <c r="I209" i="1"/>
  <c r="D215" i="7" s="1"/>
  <c r="J209" i="1"/>
  <c r="I210" i="1"/>
  <c r="D216" i="7" s="1"/>
  <c r="I211" i="1"/>
  <c r="D217" i="7" s="1"/>
  <c r="J211" i="1"/>
  <c r="I212" i="1"/>
  <c r="D218" i="7" s="1"/>
  <c r="I213" i="1"/>
  <c r="D219" i="7" s="1"/>
  <c r="I214" i="1"/>
  <c r="D220" i="7" s="1"/>
  <c r="I215" i="1"/>
  <c r="D221" i="7" s="1"/>
  <c r="J215" i="1"/>
  <c r="I216" i="1"/>
  <c r="D222" i="7" s="1"/>
  <c r="J216" i="1"/>
  <c r="I217" i="1"/>
  <c r="D223" i="7" s="1"/>
  <c r="I218" i="1"/>
  <c r="D224" i="7" s="1"/>
  <c r="I219" i="1"/>
  <c r="D225" i="7" s="1"/>
  <c r="I220" i="1"/>
  <c r="D226" i="7" s="1"/>
  <c r="I221" i="1"/>
  <c r="D227" i="7" s="1"/>
  <c r="I222" i="1"/>
  <c r="D228" i="7" s="1"/>
  <c r="I223" i="1"/>
  <c r="D229" i="7" s="1"/>
  <c r="I224" i="1"/>
  <c r="D230" i="7" s="1"/>
  <c r="I225" i="1"/>
  <c r="D231" i="7" s="1"/>
  <c r="J225" i="1"/>
  <c r="I226" i="1"/>
  <c r="D232" i="7" s="1"/>
  <c r="I227" i="1"/>
  <c r="D233" i="7" s="1"/>
  <c r="J227" i="1"/>
  <c r="I228" i="1"/>
  <c r="D234" i="7" s="1"/>
  <c r="J228" i="1"/>
  <c r="I229" i="1"/>
  <c r="D235" i="7" s="1"/>
  <c r="J229" i="1"/>
  <c r="I230" i="1"/>
  <c r="D236" i="7" s="1"/>
  <c r="I231" i="1"/>
  <c r="D237" i="7" s="1"/>
  <c r="J231" i="1"/>
  <c r="I232" i="1"/>
  <c r="D238" i="7" s="1"/>
  <c r="J232" i="1"/>
  <c r="I233" i="1"/>
  <c r="D239" i="7" s="1"/>
  <c r="J233" i="1"/>
  <c r="I234" i="1"/>
  <c r="D240" i="7" s="1"/>
  <c r="J234" i="1"/>
  <c r="I235" i="1"/>
  <c r="D241" i="7" s="1"/>
  <c r="J235" i="1"/>
  <c r="I236" i="1"/>
  <c r="D242" i="7" s="1"/>
  <c r="J236" i="1"/>
  <c r="I237" i="1"/>
  <c r="D243" i="7" s="1"/>
  <c r="I238" i="1"/>
  <c r="D244" i="7" s="1"/>
  <c r="I239" i="1"/>
  <c r="D245" i="7" s="1"/>
  <c r="I240" i="1"/>
  <c r="D246" i="7" s="1"/>
  <c r="I241" i="1"/>
  <c r="D247" i="7" s="1"/>
  <c r="I242" i="1"/>
  <c r="D248" i="7" s="1"/>
  <c r="J242" i="1"/>
  <c r="I243" i="1"/>
  <c r="D249" i="7" s="1"/>
  <c r="I244" i="1"/>
  <c r="D250" i="7" s="1"/>
  <c r="I245" i="1"/>
  <c r="D251" i="7" s="1"/>
  <c r="I246" i="1"/>
  <c r="D252" i="7" s="1"/>
  <c r="I247" i="1"/>
  <c r="D253" i="7" s="1"/>
  <c r="J247" i="1"/>
  <c r="I248" i="1"/>
  <c r="D254" i="7" s="1"/>
  <c r="I249" i="1"/>
  <c r="D255" i="7" s="1"/>
  <c r="I250" i="1"/>
  <c r="D256" i="7" s="1"/>
  <c r="I251" i="1"/>
  <c r="D257" i="7" s="1"/>
  <c r="I252" i="1"/>
  <c r="D258" i="7" s="1"/>
  <c r="I253" i="1"/>
  <c r="D259" i="7" s="1"/>
  <c r="I254" i="1"/>
  <c r="D260" i="7" s="1"/>
  <c r="J254" i="1"/>
  <c r="I255" i="1"/>
  <c r="D261" i="7" s="1"/>
  <c r="J255" i="1"/>
  <c r="I256" i="1"/>
  <c r="D262" i="7" s="1"/>
  <c r="I257" i="1"/>
  <c r="D263" i="7" s="1"/>
  <c r="I258" i="1"/>
  <c r="D264" i="7" s="1"/>
  <c r="I259" i="1"/>
  <c r="D265" i="7" s="1"/>
  <c r="I260" i="1"/>
  <c r="D266" i="7" s="1"/>
  <c r="J260" i="1"/>
  <c r="I261" i="1"/>
  <c r="D267" i="7" s="1"/>
  <c r="I262" i="1"/>
  <c r="D268" i="7" s="1"/>
  <c r="I263" i="1"/>
  <c r="D269" i="7" s="1"/>
  <c r="I264" i="1"/>
  <c r="D270" i="7" s="1"/>
  <c r="I265" i="1"/>
  <c r="D271" i="7" s="1"/>
  <c r="I266" i="1"/>
  <c r="D272" i="7" s="1"/>
  <c r="I267" i="1"/>
  <c r="D273" i="7" s="1"/>
  <c r="J267" i="1"/>
  <c r="I268" i="1"/>
  <c r="D274" i="7" s="1"/>
  <c r="I269" i="1"/>
  <c r="D275" i="7" s="1"/>
  <c r="I270" i="1"/>
  <c r="D276" i="7" s="1"/>
  <c r="I271" i="1"/>
  <c r="D277" i="7" s="1"/>
  <c r="I272" i="1"/>
  <c r="D278" i="7" s="1"/>
  <c r="I273" i="1"/>
  <c r="D279" i="7" s="1"/>
  <c r="I274" i="1"/>
  <c r="D280" i="7" s="1"/>
  <c r="I275" i="1"/>
  <c r="D281" i="7" s="1"/>
  <c r="I276" i="1"/>
  <c r="D282" i="7" s="1"/>
  <c r="I277" i="1"/>
  <c r="D283" i="7" s="1"/>
  <c r="J277" i="1"/>
  <c r="I278" i="1"/>
  <c r="D284" i="7" s="1"/>
  <c r="I279" i="1"/>
  <c r="D285" i="7" s="1"/>
  <c r="I280" i="1"/>
  <c r="D286" i="7" s="1"/>
  <c r="J280" i="1"/>
  <c r="I281" i="1"/>
  <c r="D287" i="7" s="1"/>
  <c r="J281" i="1"/>
  <c r="I282" i="1"/>
  <c r="D288" i="7" s="1"/>
  <c r="J282" i="1"/>
  <c r="I283" i="1"/>
  <c r="D289" i="7" s="1"/>
  <c r="I284" i="1"/>
  <c r="D290" i="7" s="1"/>
  <c r="I285" i="1"/>
  <c r="D291" i="7" s="1"/>
  <c r="I286" i="1"/>
  <c r="D292" i="7" s="1"/>
  <c r="I287" i="1"/>
  <c r="D293" i="7" s="1"/>
  <c r="I288" i="1"/>
  <c r="D294" i="7" s="1"/>
  <c r="J288" i="1"/>
  <c r="I289" i="1"/>
  <c r="D295" i="7" s="1"/>
  <c r="J289" i="1"/>
  <c r="I290" i="1"/>
  <c r="D296" i="7" s="1"/>
  <c r="J290" i="1"/>
  <c r="I291" i="1"/>
  <c r="D297" i="7" s="1"/>
  <c r="I292" i="1"/>
  <c r="D298" i="7" s="1"/>
  <c r="J292" i="1"/>
  <c r="I293" i="1"/>
  <c r="D299" i="7" s="1"/>
  <c r="J293" i="1"/>
  <c r="I294" i="1"/>
  <c r="D300" i="7" s="1"/>
  <c r="J294" i="1"/>
  <c r="I295" i="1"/>
  <c r="D301" i="7" s="1"/>
  <c r="I296" i="1"/>
  <c r="D302" i="7" s="1"/>
  <c r="I297" i="1"/>
  <c r="D303" i="7" s="1"/>
  <c r="J297" i="1"/>
  <c r="I298" i="1"/>
  <c r="D304" i="7" s="1"/>
  <c r="J298" i="1"/>
  <c r="I299" i="1"/>
  <c r="D305" i="7" s="1"/>
  <c r="J299" i="1"/>
  <c r="I300" i="1"/>
  <c r="D306" i="7" s="1"/>
  <c r="J300" i="1"/>
  <c r="I301" i="1"/>
  <c r="D307" i="7" s="1"/>
  <c r="I302" i="1"/>
  <c r="D308" i="7" s="1"/>
  <c r="I303" i="1"/>
  <c r="D309" i="7" s="1"/>
  <c r="J303" i="1"/>
  <c r="I304" i="1"/>
  <c r="D310" i="7" s="1"/>
  <c r="I305" i="1"/>
  <c r="D311" i="7" s="1"/>
  <c r="I306" i="1"/>
  <c r="D312" i="7" s="1"/>
  <c r="J306" i="1"/>
  <c r="I307" i="1"/>
  <c r="D313" i="7" s="1"/>
  <c r="I308" i="1"/>
  <c r="D314" i="7" s="1"/>
  <c r="I309" i="1"/>
  <c r="D315" i="7" s="1"/>
  <c r="J309" i="1"/>
  <c r="I310" i="1"/>
  <c r="D316" i="7" s="1"/>
  <c r="J310" i="1"/>
  <c r="I311" i="1"/>
  <c r="D317" i="7" s="1"/>
  <c r="J311" i="1"/>
  <c r="I312" i="1"/>
  <c r="D318" i="7" s="1"/>
  <c r="I313" i="1"/>
  <c r="D319" i="7" s="1"/>
  <c r="I314" i="1"/>
  <c r="D320" i="7" s="1"/>
  <c r="I315" i="1"/>
  <c r="D321" i="7" s="1"/>
  <c r="I316" i="1"/>
  <c r="D322" i="7" s="1"/>
  <c r="I317" i="1"/>
  <c r="D323" i="7" s="1"/>
  <c r="I318" i="1"/>
  <c r="D324" i="7" s="1"/>
  <c r="I319" i="1"/>
  <c r="D325" i="7" s="1"/>
  <c r="I320" i="1"/>
  <c r="D326" i="7" s="1"/>
  <c r="I321" i="1"/>
  <c r="D327" i="7" s="1"/>
  <c r="I322" i="1"/>
  <c r="D328" i="7" s="1"/>
  <c r="I323" i="1"/>
  <c r="D329" i="7" s="1"/>
  <c r="I324" i="1"/>
  <c r="D330" i="7" s="1"/>
  <c r="I325" i="1"/>
  <c r="D331" i="7" s="1"/>
  <c r="J325" i="1"/>
  <c r="I326" i="1"/>
  <c r="D332" i="7" s="1"/>
  <c r="J326" i="1"/>
  <c r="I327" i="1"/>
  <c r="D333" i="7" s="1"/>
  <c r="J327" i="1"/>
  <c r="I328" i="1"/>
  <c r="D334" i="7" s="1"/>
  <c r="I329" i="1"/>
  <c r="D335" i="7" s="1"/>
  <c r="I330" i="1"/>
  <c r="D336" i="7" s="1"/>
  <c r="I331" i="1"/>
  <c r="D337" i="7" s="1"/>
  <c r="I332" i="1"/>
  <c r="D338" i="7" s="1"/>
  <c r="I333" i="1"/>
  <c r="D339" i="7" s="1"/>
  <c r="I334" i="1"/>
  <c r="D340" i="7" s="1"/>
  <c r="I335" i="1"/>
  <c r="D341" i="7" s="1"/>
  <c r="I336" i="1"/>
  <c r="D342" i="7" s="1"/>
  <c r="I337" i="1"/>
  <c r="D343" i="7" s="1"/>
  <c r="I338" i="1"/>
  <c r="D344" i="7" s="1"/>
  <c r="I339" i="1"/>
  <c r="D345" i="7" s="1"/>
  <c r="I340" i="1"/>
  <c r="D346" i="7" s="1"/>
  <c r="I341" i="1"/>
  <c r="D347" i="7" s="1"/>
  <c r="I342" i="1"/>
  <c r="D348" i="7" s="1"/>
  <c r="I343" i="1"/>
  <c r="I344" i="1"/>
  <c r="J344" i="1"/>
  <c r="I345" i="1"/>
  <c r="D351" i="7" s="1"/>
  <c r="I346" i="1"/>
  <c r="D352" i="7" s="1"/>
  <c r="I347" i="1"/>
  <c r="D353" i="7" s="1"/>
  <c r="I348" i="1"/>
  <c r="D354" i="7" s="1"/>
  <c r="J348" i="1"/>
  <c r="I349" i="1"/>
  <c r="D355" i="7" s="1"/>
  <c r="J349" i="1"/>
  <c r="I350" i="1"/>
  <c r="D356" i="7" s="1"/>
  <c r="J350" i="1"/>
  <c r="I351" i="1"/>
  <c r="D357" i="7" s="1"/>
  <c r="I352" i="1"/>
  <c r="D358" i="7" s="1"/>
  <c r="I353" i="1"/>
  <c r="D359" i="7" s="1"/>
  <c r="I354" i="1"/>
  <c r="D360" i="7" s="1"/>
  <c r="J354" i="1"/>
  <c r="I355" i="1"/>
  <c r="D361" i="7" s="1"/>
  <c r="J355" i="1"/>
  <c r="I356" i="1"/>
  <c r="D362" i="7" s="1"/>
  <c r="J356" i="1"/>
  <c r="I357" i="1"/>
  <c r="D363" i="7" s="1"/>
  <c r="J357" i="1"/>
  <c r="I358" i="1"/>
  <c r="D364" i="7" s="1"/>
  <c r="J358" i="1"/>
  <c r="I359" i="1"/>
  <c r="D365" i="7" s="1"/>
  <c r="J359" i="1"/>
  <c r="I360" i="1"/>
  <c r="D366" i="7" s="1"/>
  <c r="J360" i="1"/>
  <c r="I361" i="1"/>
  <c r="D367" i="7" s="1"/>
  <c r="J361" i="1"/>
  <c r="I362" i="1"/>
  <c r="D368" i="7" s="1"/>
  <c r="J362" i="1"/>
  <c r="I363" i="1"/>
  <c r="D369" i="7" s="1"/>
  <c r="J363" i="1"/>
  <c r="I364" i="1"/>
  <c r="D370" i="7" s="1"/>
  <c r="J364" i="1"/>
  <c r="I365" i="1"/>
  <c r="D371" i="7" s="1"/>
  <c r="J365" i="1"/>
  <c r="I366" i="1"/>
  <c r="D372" i="7" s="1"/>
  <c r="J366" i="1"/>
  <c r="I367" i="1"/>
  <c r="D373" i="7" s="1"/>
  <c r="J367" i="1"/>
  <c r="I368" i="1"/>
  <c r="D374" i="7" s="1"/>
  <c r="J368" i="1"/>
  <c r="I369" i="1"/>
  <c r="D375" i="7" s="1"/>
  <c r="J369" i="1"/>
  <c r="I370" i="1"/>
  <c r="D376" i="7" s="1"/>
  <c r="J370" i="1"/>
  <c r="I371" i="1"/>
  <c r="D377" i="7" s="1"/>
  <c r="J371" i="1"/>
  <c r="I372" i="1"/>
  <c r="D378" i="7" s="1"/>
  <c r="J372" i="1"/>
  <c r="I373" i="1"/>
  <c r="D379" i="7" s="1"/>
  <c r="I374" i="1"/>
  <c r="D380" i="7" s="1"/>
  <c r="I375" i="1"/>
  <c r="D381" i="7" s="1"/>
  <c r="I376" i="1"/>
  <c r="D382" i="7" s="1"/>
  <c r="I377" i="1"/>
  <c r="D383" i="7" s="1"/>
  <c r="I378" i="1"/>
  <c r="D384" i="7" s="1"/>
  <c r="I379" i="1"/>
  <c r="D385" i="7" s="1"/>
  <c r="I380" i="1"/>
  <c r="D386" i="7" s="1"/>
  <c r="I381" i="1"/>
  <c r="D387" i="7" s="1"/>
  <c r="I382" i="1"/>
  <c r="D388" i="7" s="1"/>
  <c r="I383" i="1"/>
  <c r="D389" i="7" s="1"/>
  <c r="I384" i="1"/>
  <c r="D390" i="7" s="1"/>
  <c r="J384" i="1"/>
  <c r="F390" i="7" s="1"/>
  <c r="I390" i="7" s="1"/>
  <c r="I385" i="1"/>
  <c r="D391" i="7" s="1"/>
  <c r="I386" i="1"/>
  <c r="D392" i="7" s="1"/>
  <c r="J386" i="1"/>
  <c r="I387" i="1"/>
  <c r="D393" i="7" s="1"/>
  <c r="J387" i="1"/>
  <c r="I388" i="1"/>
  <c r="D394" i="7" s="1"/>
  <c r="I389" i="1"/>
  <c r="D395" i="7" s="1"/>
  <c r="J389" i="1"/>
  <c r="I390" i="1"/>
  <c r="D396" i="7" s="1"/>
  <c r="J390" i="1"/>
  <c r="I391" i="1"/>
  <c r="D397" i="7" s="1"/>
  <c r="J391" i="1"/>
  <c r="I392" i="1"/>
  <c r="D398" i="7" s="1"/>
  <c r="I393" i="1"/>
  <c r="D399" i="7" s="1"/>
  <c r="I394" i="1"/>
  <c r="D400" i="7" s="1"/>
  <c r="I395" i="1"/>
  <c r="D401" i="7" s="1"/>
  <c r="I396" i="1"/>
  <c r="D402" i="7" s="1"/>
  <c r="J396" i="1"/>
  <c r="F402" i="7" s="1"/>
  <c r="I402" i="7" s="1"/>
  <c r="I397" i="1"/>
  <c r="D403" i="7" s="1"/>
  <c r="J397" i="1"/>
  <c r="I398" i="1"/>
  <c r="D404" i="7" s="1"/>
  <c r="J398" i="1"/>
  <c r="I399" i="1"/>
  <c r="D405" i="7" s="1"/>
  <c r="J399" i="1"/>
  <c r="I400" i="1"/>
  <c r="D406" i="7" s="1"/>
  <c r="J400" i="1"/>
  <c r="F406" i="7" s="1"/>
  <c r="I406" i="7" s="1"/>
  <c r="I401" i="1"/>
  <c r="D407" i="7" s="1"/>
  <c r="J401" i="1"/>
  <c r="I402" i="1"/>
  <c r="D408" i="7" s="1"/>
  <c r="J402" i="1"/>
  <c r="I403" i="1"/>
  <c r="D409" i="7" s="1"/>
  <c r="J403" i="1"/>
  <c r="I404" i="1"/>
  <c r="D410" i="7" s="1"/>
  <c r="J404" i="1"/>
  <c r="F410" i="7" s="1"/>
  <c r="I410" i="7" s="1"/>
  <c r="I405" i="1"/>
  <c r="D411" i="7" s="1"/>
  <c r="J405" i="1"/>
  <c r="I406" i="1"/>
  <c r="D412" i="7" s="1"/>
  <c r="I407" i="1"/>
  <c r="D413" i="7" s="1"/>
  <c r="I408" i="1"/>
  <c r="D414" i="7" s="1"/>
  <c r="J408" i="1"/>
  <c r="F414" i="7" s="1"/>
  <c r="I414" i="7" s="1"/>
  <c r="I409" i="1"/>
  <c r="D415" i="7" s="1"/>
  <c r="J409" i="1"/>
  <c r="I410" i="1"/>
  <c r="D416" i="7" s="1"/>
  <c r="I411" i="1"/>
  <c r="D417" i="7" s="1"/>
  <c r="I412" i="1"/>
  <c r="D418" i="7" s="1"/>
  <c r="I413" i="1"/>
  <c r="D419" i="7" s="1"/>
  <c r="J413" i="1"/>
  <c r="I414" i="1"/>
  <c r="D420" i="7" s="1"/>
  <c r="J414" i="1"/>
  <c r="I415" i="1"/>
  <c r="D421" i="7" s="1"/>
  <c r="I416" i="1"/>
  <c r="D422" i="7" s="1"/>
  <c r="J416" i="1"/>
  <c r="I417" i="1"/>
  <c r="D423" i="7" s="1"/>
  <c r="J417" i="1"/>
  <c r="I418" i="1"/>
  <c r="D424" i="7" s="1"/>
  <c r="J418" i="1"/>
  <c r="I419" i="1"/>
  <c r="D425" i="7" s="1"/>
  <c r="J419" i="1"/>
  <c r="I420" i="1"/>
  <c r="D426" i="7" s="1"/>
  <c r="J420" i="1"/>
  <c r="I421" i="1"/>
  <c r="D427" i="7" s="1"/>
  <c r="J421" i="1"/>
  <c r="I422" i="1"/>
  <c r="D428" i="7" s="1"/>
  <c r="J422" i="1"/>
  <c r="I423" i="1"/>
  <c r="D429" i="7" s="1"/>
  <c r="J423" i="1"/>
  <c r="I424" i="1"/>
  <c r="D430" i="7" s="1"/>
  <c r="J424" i="1"/>
  <c r="I425" i="1"/>
  <c r="D431" i="7" s="1"/>
  <c r="J425" i="1"/>
  <c r="I426" i="1"/>
  <c r="D432" i="7" s="1"/>
  <c r="J426" i="1"/>
  <c r="I427" i="1"/>
  <c r="D433" i="7" s="1"/>
  <c r="J427" i="1"/>
  <c r="I428" i="1"/>
  <c r="D434" i="7" s="1"/>
  <c r="I429" i="1"/>
  <c r="D435" i="7" s="1"/>
  <c r="J429" i="1"/>
  <c r="I430" i="1"/>
  <c r="D436" i="7" s="1"/>
  <c r="I431" i="1"/>
  <c r="D437" i="7" s="1"/>
  <c r="I432" i="1"/>
  <c r="D438" i="7" s="1"/>
  <c r="I433" i="1"/>
  <c r="D439" i="7" s="1"/>
  <c r="I434" i="1"/>
  <c r="D440" i="7" s="1"/>
  <c r="J434" i="1"/>
  <c r="I435" i="1"/>
  <c r="D441" i="7" s="1"/>
  <c r="I436" i="1"/>
  <c r="D442" i="7" s="1"/>
  <c r="I437" i="1"/>
  <c r="D443" i="7" s="1"/>
  <c r="I438" i="1"/>
  <c r="D444" i="7" s="1"/>
  <c r="I439" i="1"/>
  <c r="D445" i="7" s="1"/>
  <c r="I440" i="1"/>
  <c r="D446" i="7" s="1"/>
  <c r="I441" i="1"/>
  <c r="D447" i="7" s="1"/>
  <c r="I442" i="1"/>
  <c r="D448" i="7" s="1"/>
  <c r="I443" i="1"/>
  <c r="D449" i="7" s="1"/>
  <c r="I444" i="1"/>
  <c r="D450" i="7" s="1"/>
  <c r="I445" i="1"/>
  <c r="D451" i="7" s="1"/>
  <c r="I446" i="1"/>
  <c r="D452" i="7" s="1"/>
  <c r="I447" i="1"/>
  <c r="D453" i="7" s="1"/>
  <c r="I448" i="1"/>
  <c r="D454" i="7" s="1"/>
  <c r="I449" i="1"/>
  <c r="D455" i="7" s="1"/>
  <c r="I450" i="1"/>
  <c r="D456" i="7" s="1"/>
  <c r="I451" i="1"/>
  <c r="D457" i="7" s="1"/>
  <c r="I2" i="1"/>
  <c r="D7" i="7" s="1"/>
  <c r="V355" i="2"/>
  <c r="U355" i="2"/>
  <c r="O355" i="2"/>
  <c r="V354" i="2"/>
  <c r="U354" i="2"/>
  <c r="O354" i="2"/>
  <c r="U353" i="2"/>
  <c r="V353" i="2" s="1"/>
  <c r="O353" i="2"/>
  <c r="U352" i="2"/>
  <c r="V352" i="2" s="1"/>
  <c r="O352" i="2"/>
  <c r="U351" i="2"/>
  <c r="V351" i="2" s="1"/>
  <c r="O351" i="2"/>
  <c r="U350" i="2"/>
  <c r="V350" i="2" s="1"/>
  <c r="O350" i="2"/>
  <c r="V349" i="2"/>
  <c r="U349" i="2"/>
  <c r="O349" i="2"/>
  <c r="U348" i="2"/>
  <c r="V348" i="2" s="1"/>
  <c r="O348" i="2"/>
  <c r="U347" i="2"/>
  <c r="V347" i="2" s="1"/>
  <c r="O347" i="2"/>
  <c r="V346" i="2"/>
  <c r="U346" i="2"/>
  <c r="O346" i="2"/>
  <c r="V345" i="2"/>
  <c r="U345" i="2"/>
  <c r="O345" i="2"/>
  <c r="U344" i="2"/>
  <c r="V344" i="2" s="1"/>
  <c r="O344" i="2"/>
  <c r="U343" i="2"/>
  <c r="V343" i="2" s="1"/>
  <c r="O343" i="2"/>
  <c r="V342" i="2"/>
  <c r="U342" i="2"/>
  <c r="O342" i="2"/>
  <c r="V341" i="2"/>
  <c r="U341" i="2"/>
  <c r="O341" i="2"/>
  <c r="U340" i="2"/>
  <c r="V340" i="2" s="1"/>
  <c r="O340" i="2"/>
  <c r="U339" i="2"/>
  <c r="V339" i="2" s="1"/>
  <c r="O339" i="2"/>
  <c r="V338" i="2"/>
  <c r="U338" i="2"/>
  <c r="O338" i="2"/>
  <c r="V337" i="2"/>
  <c r="U337" i="2"/>
  <c r="O337" i="2"/>
  <c r="U336" i="2"/>
  <c r="V336" i="2" s="1"/>
  <c r="O336" i="2"/>
  <c r="U335" i="2"/>
  <c r="V335" i="2" s="1"/>
  <c r="O335" i="2"/>
  <c r="V334" i="2"/>
  <c r="U334" i="2"/>
  <c r="O334" i="2"/>
  <c r="V333" i="2"/>
  <c r="U333" i="2"/>
  <c r="O333" i="2"/>
  <c r="U332" i="2"/>
  <c r="V332" i="2" s="1"/>
  <c r="O332" i="2"/>
  <c r="U331" i="2"/>
  <c r="V331" i="2" s="1"/>
  <c r="O331" i="2"/>
  <c r="V330" i="2"/>
  <c r="U330" i="2"/>
  <c r="O330" i="2"/>
  <c r="V329" i="2"/>
  <c r="U329" i="2"/>
  <c r="O329" i="2"/>
  <c r="U328" i="2"/>
  <c r="V328" i="2" s="1"/>
  <c r="O328" i="2"/>
  <c r="U327" i="2"/>
  <c r="V327" i="2" s="1"/>
  <c r="O327" i="2"/>
  <c r="V326" i="2"/>
  <c r="U326" i="2"/>
  <c r="O326" i="2"/>
  <c r="I326" i="2"/>
  <c r="U325" i="2"/>
  <c r="V325" i="2" s="1"/>
  <c r="O325" i="2"/>
  <c r="U324" i="2"/>
  <c r="V324" i="2" s="1"/>
  <c r="O324" i="2"/>
  <c r="V323" i="2"/>
  <c r="U323" i="2"/>
  <c r="O323" i="2"/>
  <c r="V322" i="2"/>
  <c r="U322" i="2"/>
  <c r="O322" i="2"/>
  <c r="U321" i="2"/>
  <c r="V321" i="2" s="1"/>
  <c r="O321" i="2"/>
  <c r="U320" i="2"/>
  <c r="V320" i="2" s="1"/>
  <c r="O320" i="2"/>
  <c r="V319" i="2"/>
  <c r="U319" i="2"/>
  <c r="O319" i="2"/>
  <c r="V318" i="2"/>
  <c r="U318" i="2"/>
  <c r="O318" i="2"/>
  <c r="U317" i="2"/>
  <c r="V317" i="2" s="1"/>
  <c r="O317" i="2"/>
  <c r="U316" i="2"/>
  <c r="V316" i="2" s="1"/>
  <c r="O316" i="2"/>
  <c r="V315" i="2"/>
  <c r="U315" i="2"/>
  <c r="O315" i="2"/>
  <c r="V314" i="2"/>
  <c r="U314" i="2"/>
  <c r="O314" i="2"/>
  <c r="U313" i="2"/>
  <c r="V313" i="2" s="1"/>
  <c r="O313" i="2"/>
  <c r="U312" i="2"/>
  <c r="V312" i="2" s="1"/>
  <c r="O312" i="2"/>
  <c r="V311" i="2"/>
  <c r="U311" i="2"/>
  <c r="O311" i="2"/>
  <c r="V310" i="2"/>
  <c r="U310" i="2"/>
  <c r="O310" i="2"/>
  <c r="U309" i="2"/>
  <c r="V309" i="2" s="1"/>
  <c r="O309" i="2"/>
  <c r="U308" i="2"/>
  <c r="V308" i="2" s="1"/>
  <c r="O308" i="2"/>
  <c r="V307" i="2"/>
  <c r="U307" i="2"/>
  <c r="O307" i="2"/>
  <c r="M306" i="2"/>
  <c r="N306" i="2" s="1"/>
  <c r="P306" i="2" s="1"/>
  <c r="K306" i="2"/>
  <c r="G306" i="2"/>
  <c r="S306" i="2" s="1"/>
  <c r="S305" i="2"/>
  <c r="U305" i="2" s="1"/>
  <c r="N305" i="2"/>
  <c r="P305" i="2" s="1"/>
  <c r="M305" i="2"/>
  <c r="K305" i="2"/>
  <c r="J305" i="2"/>
  <c r="U304" i="2"/>
  <c r="S304" i="2"/>
  <c r="T304" i="2" s="1"/>
  <c r="N304" i="2"/>
  <c r="M304" i="2"/>
  <c r="K304" i="2"/>
  <c r="J304" i="2"/>
  <c r="D304" i="2"/>
  <c r="S303" i="2"/>
  <c r="M303" i="2"/>
  <c r="N303" i="2" s="1"/>
  <c r="P303" i="2" s="1"/>
  <c r="K303" i="2"/>
  <c r="J303" i="2"/>
  <c r="D303" i="2"/>
  <c r="T302" i="2"/>
  <c r="S302" i="2"/>
  <c r="U302" i="2" s="1"/>
  <c r="N302" i="2"/>
  <c r="M302" i="2"/>
  <c r="K302" i="2"/>
  <c r="J302" i="2"/>
  <c r="D302" i="2"/>
  <c r="S301" i="2"/>
  <c r="T301" i="2" s="1"/>
  <c r="M301" i="2"/>
  <c r="N301" i="2" s="1"/>
  <c r="K301" i="2"/>
  <c r="J301" i="2"/>
  <c r="D301" i="2"/>
  <c r="T300" i="2"/>
  <c r="S300" i="2"/>
  <c r="U300" i="2" s="1"/>
  <c r="N300" i="2"/>
  <c r="M300" i="2"/>
  <c r="K300" i="2"/>
  <c r="J300" i="2"/>
  <c r="D300" i="2"/>
  <c r="U299" i="2"/>
  <c r="T299" i="2"/>
  <c r="S299" i="2"/>
  <c r="M299" i="2"/>
  <c r="N299" i="2" s="1"/>
  <c r="P299" i="2" s="1"/>
  <c r="K299" i="2"/>
  <c r="J299" i="2"/>
  <c r="D299" i="2"/>
  <c r="U298" i="2"/>
  <c r="T298" i="2"/>
  <c r="S298" i="2"/>
  <c r="M298" i="2"/>
  <c r="N298" i="2" s="1"/>
  <c r="K298" i="2"/>
  <c r="J298" i="2"/>
  <c r="D298" i="2"/>
  <c r="S297" i="2"/>
  <c r="T297" i="2" s="1"/>
  <c r="M297" i="2"/>
  <c r="N297" i="2" s="1"/>
  <c r="K297" i="2"/>
  <c r="J297" i="2"/>
  <c r="D297" i="2"/>
  <c r="T296" i="2"/>
  <c r="S296" i="2"/>
  <c r="U296" i="2" s="1"/>
  <c r="N296" i="2"/>
  <c r="O296" i="2" s="1"/>
  <c r="M296" i="2"/>
  <c r="K296" i="2"/>
  <c r="J296" i="2"/>
  <c r="D296" i="2"/>
  <c r="T295" i="2"/>
  <c r="S295" i="2"/>
  <c r="U295" i="2" s="1"/>
  <c r="M295" i="2"/>
  <c r="N295" i="2" s="1"/>
  <c r="K295" i="2"/>
  <c r="J295" i="2"/>
  <c r="D295" i="2"/>
  <c r="U294" i="2"/>
  <c r="T294" i="2"/>
  <c r="S294" i="2"/>
  <c r="N294" i="2"/>
  <c r="V294" i="2" s="1"/>
  <c r="M294" i="2"/>
  <c r="K294" i="2"/>
  <c r="J294" i="2"/>
  <c r="D294" i="2"/>
  <c r="U293" i="2"/>
  <c r="S293" i="2"/>
  <c r="T293" i="2" s="1"/>
  <c r="M293" i="2"/>
  <c r="N293" i="2" s="1"/>
  <c r="K293" i="2"/>
  <c r="J293" i="2"/>
  <c r="D293" i="2"/>
  <c r="T292" i="2"/>
  <c r="S292" i="2"/>
  <c r="U292" i="2" s="1"/>
  <c r="N292" i="2"/>
  <c r="M292" i="2"/>
  <c r="K292" i="2"/>
  <c r="J292" i="2"/>
  <c r="D292" i="2"/>
  <c r="T291" i="2"/>
  <c r="S291" i="2"/>
  <c r="U291" i="2" s="1"/>
  <c r="M291" i="2"/>
  <c r="N291" i="2" s="1"/>
  <c r="P291" i="2" s="1"/>
  <c r="K291" i="2"/>
  <c r="J291" i="2"/>
  <c r="D291" i="2"/>
  <c r="U290" i="2"/>
  <c r="T290" i="2"/>
  <c r="S290" i="2"/>
  <c r="N290" i="2"/>
  <c r="V290" i="2" s="1"/>
  <c r="M290" i="2"/>
  <c r="K290" i="2"/>
  <c r="J290" i="2"/>
  <c r="D290" i="2"/>
  <c r="U289" i="2"/>
  <c r="S289" i="2"/>
  <c r="T289" i="2" s="1"/>
  <c r="M289" i="2"/>
  <c r="N289" i="2" s="1"/>
  <c r="K289" i="2"/>
  <c r="J289" i="2"/>
  <c r="D289" i="2"/>
  <c r="T288" i="2"/>
  <c r="S288" i="2"/>
  <c r="U288" i="2" s="1"/>
  <c r="N288" i="2"/>
  <c r="O288" i="2" s="1"/>
  <c r="M288" i="2"/>
  <c r="K288" i="2"/>
  <c r="J288" i="2"/>
  <c r="D288" i="2"/>
  <c r="T287" i="2"/>
  <c r="S287" i="2"/>
  <c r="U287" i="2" s="1"/>
  <c r="M287" i="2"/>
  <c r="N287" i="2" s="1"/>
  <c r="P287" i="2" s="1"/>
  <c r="K287" i="2"/>
  <c r="J287" i="2"/>
  <c r="D287" i="2"/>
  <c r="U286" i="2"/>
  <c r="T286" i="2"/>
  <c r="S286" i="2"/>
  <c r="N286" i="2"/>
  <c r="V286" i="2" s="1"/>
  <c r="M286" i="2"/>
  <c r="K286" i="2"/>
  <c r="J286" i="2"/>
  <c r="D286" i="2"/>
  <c r="U285" i="2"/>
  <c r="S285" i="2"/>
  <c r="T285" i="2" s="1"/>
  <c r="M285" i="2"/>
  <c r="N285" i="2" s="1"/>
  <c r="K285" i="2"/>
  <c r="J285" i="2"/>
  <c r="D285" i="2"/>
  <c r="T284" i="2"/>
  <c r="S284" i="2"/>
  <c r="U284" i="2" s="1"/>
  <c r="N284" i="2"/>
  <c r="V284" i="2" s="1"/>
  <c r="M284" i="2"/>
  <c r="K284" i="2"/>
  <c r="J284" i="2"/>
  <c r="D284" i="2"/>
  <c r="T283" i="2"/>
  <c r="S283" i="2"/>
  <c r="U283" i="2" s="1"/>
  <c r="M283" i="2"/>
  <c r="N283" i="2" s="1"/>
  <c r="P283" i="2" s="1"/>
  <c r="K283" i="2"/>
  <c r="J283" i="2"/>
  <c r="D283" i="2"/>
  <c r="U282" i="2"/>
  <c r="T282" i="2"/>
  <c r="S282" i="2"/>
  <c r="N282" i="2"/>
  <c r="V282" i="2" s="1"/>
  <c r="M282" i="2"/>
  <c r="K282" i="2"/>
  <c r="J282" i="2"/>
  <c r="D282" i="2"/>
  <c r="U281" i="2"/>
  <c r="S281" i="2"/>
  <c r="T281" i="2" s="1"/>
  <c r="M281" i="2"/>
  <c r="N281" i="2" s="1"/>
  <c r="J281" i="2"/>
  <c r="H281" i="2"/>
  <c r="K281" i="2" s="1"/>
  <c r="D281" i="2"/>
  <c r="U280" i="2"/>
  <c r="T280" i="2"/>
  <c r="S280" i="2"/>
  <c r="M280" i="2"/>
  <c r="N280" i="2" s="1"/>
  <c r="P280" i="2" s="1"/>
  <c r="K280" i="2"/>
  <c r="J280" i="2"/>
  <c r="D280" i="2"/>
  <c r="U279" i="2"/>
  <c r="T279" i="2"/>
  <c r="S279" i="2"/>
  <c r="M279" i="2"/>
  <c r="N279" i="2" s="1"/>
  <c r="K279" i="2"/>
  <c r="J279" i="2"/>
  <c r="D279" i="2"/>
  <c r="S278" i="2"/>
  <c r="M278" i="2"/>
  <c r="N278" i="2" s="1"/>
  <c r="K278" i="2"/>
  <c r="J278" i="2"/>
  <c r="D278" i="2"/>
  <c r="T277" i="2"/>
  <c r="S277" i="2"/>
  <c r="U277" i="2" s="1"/>
  <c r="N277" i="2"/>
  <c r="M277" i="2"/>
  <c r="K277" i="2"/>
  <c r="J277" i="2"/>
  <c r="H277" i="2"/>
  <c r="D277" i="2"/>
  <c r="U276" i="2"/>
  <c r="T276" i="2"/>
  <c r="S276" i="2"/>
  <c r="M276" i="2"/>
  <c r="N276" i="2" s="1"/>
  <c r="K276" i="2"/>
  <c r="J276" i="2"/>
  <c r="H276" i="2"/>
  <c r="D276" i="2"/>
  <c r="S275" i="2"/>
  <c r="N275" i="2"/>
  <c r="O275" i="2" s="1"/>
  <c r="M275" i="2"/>
  <c r="K275" i="2"/>
  <c r="J275" i="2"/>
  <c r="D275" i="2"/>
  <c r="U274" i="2"/>
  <c r="T274" i="2"/>
  <c r="S274" i="2"/>
  <c r="M274" i="2"/>
  <c r="N274" i="2" s="1"/>
  <c r="P274" i="2" s="1"/>
  <c r="K274" i="2"/>
  <c r="J274" i="2"/>
  <c r="D274" i="2"/>
  <c r="U273" i="2"/>
  <c r="T273" i="2"/>
  <c r="S273" i="2"/>
  <c r="N273" i="2"/>
  <c r="M273" i="2"/>
  <c r="K273" i="2"/>
  <c r="J273" i="2"/>
  <c r="D273" i="2"/>
  <c r="U272" i="2"/>
  <c r="S272" i="2"/>
  <c r="T272" i="2" s="1"/>
  <c r="N272" i="2"/>
  <c r="P272" i="2" s="1"/>
  <c r="Q272" i="2" s="1"/>
  <c r="M272" i="2"/>
  <c r="K272" i="2"/>
  <c r="J272" i="2"/>
  <c r="D272" i="2"/>
  <c r="S271" i="2"/>
  <c r="N271" i="2"/>
  <c r="O271" i="2" s="1"/>
  <c r="M271" i="2"/>
  <c r="K271" i="2"/>
  <c r="J271" i="2"/>
  <c r="D271" i="2"/>
  <c r="U270" i="2"/>
  <c r="T270" i="2"/>
  <c r="S270" i="2"/>
  <c r="M270" i="2"/>
  <c r="N270" i="2" s="1"/>
  <c r="K270" i="2"/>
  <c r="J270" i="2"/>
  <c r="D270" i="2"/>
  <c r="U269" i="2"/>
  <c r="T269" i="2"/>
  <c r="S269" i="2"/>
  <c r="N269" i="2"/>
  <c r="M269" i="2"/>
  <c r="K269" i="2"/>
  <c r="J269" i="2"/>
  <c r="D269" i="2"/>
  <c r="S268" i="2"/>
  <c r="M268" i="2"/>
  <c r="N268" i="2" s="1"/>
  <c r="K268" i="2"/>
  <c r="J268" i="2"/>
  <c r="D268" i="2"/>
  <c r="T267" i="2"/>
  <c r="S267" i="2"/>
  <c r="U267" i="2" s="1"/>
  <c r="N267" i="2"/>
  <c r="V267" i="2" s="1"/>
  <c r="M267" i="2"/>
  <c r="K267" i="2"/>
  <c r="J267" i="2"/>
  <c r="D267" i="2"/>
  <c r="U266" i="2"/>
  <c r="T266" i="2"/>
  <c r="S266" i="2"/>
  <c r="M266" i="2"/>
  <c r="N266" i="2" s="1"/>
  <c r="P266" i="2" s="1"/>
  <c r="K266" i="2"/>
  <c r="J266" i="2"/>
  <c r="D266" i="2"/>
  <c r="U265" i="2"/>
  <c r="T265" i="2"/>
  <c r="S265" i="2"/>
  <c r="N265" i="2"/>
  <c r="M265" i="2"/>
  <c r="K265" i="2"/>
  <c r="J265" i="2"/>
  <c r="D265" i="2"/>
  <c r="S264" i="2"/>
  <c r="M264" i="2"/>
  <c r="N264" i="2" s="1"/>
  <c r="J264" i="2"/>
  <c r="H264" i="2"/>
  <c r="K264" i="2" s="1"/>
  <c r="T263" i="2"/>
  <c r="S263" i="2"/>
  <c r="U263" i="2" s="1"/>
  <c r="N263" i="2"/>
  <c r="V263" i="2" s="1"/>
  <c r="M263" i="2"/>
  <c r="K263" i="2"/>
  <c r="J263" i="2"/>
  <c r="H263" i="2"/>
  <c r="S262" i="2"/>
  <c r="U262" i="2" s="1"/>
  <c r="M262" i="2"/>
  <c r="N262" i="2" s="1"/>
  <c r="P262" i="2" s="1"/>
  <c r="K262" i="2"/>
  <c r="J262" i="2"/>
  <c r="H262" i="2"/>
  <c r="U261" i="2"/>
  <c r="T261" i="2"/>
  <c r="S261" i="2"/>
  <c r="M261" i="2"/>
  <c r="N261" i="2" s="1"/>
  <c r="K261" i="2"/>
  <c r="J261" i="2"/>
  <c r="D261" i="2"/>
  <c r="U260" i="2"/>
  <c r="S260" i="2"/>
  <c r="T260" i="2" s="1"/>
  <c r="M260" i="2"/>
  <c r="N260" i="2" s="1"/>
  <c r="V260" i="2" s="1"/>
  <c r="K260" i="2"/>
  <c r="J260" i="2"/>
  <c r="D260" i="2"/>
  <c r="T259" i="2"/>
  <c r="S259" i="2"/>
  <c r="U259" i="2" s="1"/>
  <c r="N259" i="2"/>
  <c r="M259" i="2"/>
  <c r="K259" i="2"/>
  <c r="J259" i="2"/>
  <c r="H259" i="2"/>
  <c r="D259" i="2"/>
  <c r="U258" i="2"/>
  <c r="T258" i="2"/>
  <c r="S258" i="2"/>
  <c r="M258" i="2"/>
  <c r="N258" i="2" s="1"/>
  <c r="V258" i="2" s="1"/>
  <c r="K258" i="2"/>
  <c r="J258" i="2"/>
  <c r="H258" i="2"/>
  <c r="D258" i="2"/>
  <c r="T257" i="2"/>
  <c r="S257" i="2"/>
  <c r="U257" i="2" s="1"/>
  <c r="N257" i="2"/>
  <c r="V257" i="2" s="1"/>
  <c r="M257" i="2"/>
  <c r="K257" i="2"/>
  <c r="J257" i="2"/>
  <c r="H257" i="2"/>
  <c r="D257" i="2"/>
  <c r="U256" i="2"/>
  <c r="T256" i="2"/>
  <c r="S256" i="2"/>
  <c r="N256" i="2"/>
  <c r="M256" i="2"/>
  <c r="J256" i="2"/>
  <c r="H256" i="2"/>
  <c r="K256" i="2" s="1"/>
  <c r="D256" i="2"/>
  <c r="S255" i="2"/>
  <c r="N255" i="2"/>
  <c r="M255" i="2"/>
  <c r="J255" i="2"/>
  <c r="H255" i="2"/>
  <c r="K255" i="2" s="1"/>
  <c r="D255" i="2"/>
  <c r="U254" i="2"/>
  <c r="T254" i="2"/>
  <c r="S254" i="2"/>
  <c r="N254" i="2"/>
  <c r="P254" i="2" s="1"/>
  <c r="M254" i="2"/>
  <c r="J254" i="2"/>
  <c r="H254" i="2"/>
  <c r="K254" i="2" s="1"/>
  <c r="D254" i="2"/>
  <c r="S253" i="2"/>
  <c r="U253" i="2" s="1"/>
  <c r="N253" i="2"/>
  <c r="M253" i="2"/>
  <c r="J253" i="2"/>
  <c r="H253" i="2"/>
  <c r="K253" i="2" s="1"/>
  <c r="D253" i="2"/>
  <c r="U252" i="2"/>
  <c r="T252" i="2"/>
  <c r="S252" i="2"/>
  <c r="N252" i="2"/>
  <c r="O252" i="2" s="1"/>
  <c r="M252" i="2"/>
  <c r="K252" i="2"/>
  <c r="J252" i="2"/>
  <c r="H252" i="2"/>
  <c r="D252" i="2"/>
  <c r="T251" i="2"/>
  <c r="S251" i="2"/>
  <c r="U251" i="2" s="1"/>
  <c r="N251" i="2"/>
  <c r="M251" i="2"/>
  <c r="K251" i="2"/>
  <c r="J251" i="2"/>
  <c r="H251" i="2"/>
  <c r="D251" i="2"/>
  <c r="U250" i="2"/>
  <c r="T250" i="2"/>
  <c r="S250" i="2"/>
  <c r="M250" i="2"/>
  <c r="N250" i="2" s="1"/>
  <c r="O250" i="2" s="1"/>
  <c r="K250" i="2"/>
  <c r="J250" i="2"/>
  <c r="H250" i="2"/>
  <c r="D250" i="2"/>
  <c r="T249" i="2"/>
  <c r="S249" i="2"/>
  <c r="U249" i="2" s="1"/>
  <c r="N249" i="2"/>
  <c r="M249" i="2"/>
  <c r="K249" i="2"/>
  <c r="J249" i="2"/>
  <c r="H249" i="2"/>
  <c r="D249" i="2"/>
  <c r="U248" i="2"/>
  <c r="T248" i="2"/>
  <c r="S248" i="2"/>
  <c r="M248" i="2"/>
  <c r="N248" i="2" s="1"/>
  <c r="K248" i="2"/>
  <c r="J248" i="2"/>
  <c r="H248" i="2"/>
  <c r="D248" i="2"/>
  <c r="S247" i="2"/>
  <c r="N247" i="2"/>
  <c r="M247" i="2"/>
  <c r="J247" i="2"/>
  <c r="H247" i="2"/>
  <c r="K247" i="2" s="1"/>
  <c r="D247" i="2"/>
  <c r="U246" i="2"/>
  <c r="T246" i="2"/>
  <c r="S246" i="2"/>
  <c r="M246" i="2"/>
  <c r="N246" i="2" s="1"/>
  <c r="J246" i="2"/>
  <c r="H246" i="2"/>
  <c r="K246" i="2" s="1"/>
  <c r="D246" i="2"/>
  <c r="T245" i="2"/>
  <c r="S245" i="2"/>
  <c r="U245" i="2" s="1"/>
  <c r="N245" i="2"/>
  <c r="P245" i="2" s="1"/>
  <c r="M245" i="2"/>
  <c r="K245" i="2"/>
  <c r="J245" i="2"/>
  <c r="D245" i="2"/>
  <c r="T244" i="2"/>
  <c r="S244" i="2"/>
  <c r="U244" i="2" s="1"/>
  <c r="M244" i="2"/>
  <c r="N244" i="2" s="1"/>
  <c r="P244" i="2" s="1"/>
  <c r="K244" i="2"/>
  <c r="J244" i="2"/>
  <c r="D244" i="2"/>
  <c r="U243" i="2"/>
  <c r="T243" i="2"/>
  <c r="S243" i="2"/>
  <c r="N243" i="2"/>
  <c r="M243" i="2"/>
  <c r="K243" i="2"/>
  <c r="J243" i="2"/>
  <c r="D243" i="2"/>
  <c r="S242" i="2"/>
  <c r="T242" i="2" s="1"/>
  <c r="M242" i="2"/>
  <c r="N242" i="2" s="1"/>
  <c r="K242" i="2"/>
  <c r="J242" i="2"/>
  <c r="D242" i="2"/>
  <c r="T241" i="2"/>
  <c r="S241" i="2"/>
  <c r="U241" i="2" s="1"/>
  <c r="N241" i="2"/>
  <c r="M241" i="2"/>
  <c r="K241" i="2"/>
  <c r="J241" i="2"/>
  <c r="D241" i="2"/>
  <c r="S240" i="2"/>
  <c r="M240" i="2"/>
  <c r="N240" i="2" s="1"/>
  <c r="P240" i="2" s="1"/>
  <c r="K240" i="2"/>
  <c r="J240" i="2"/>
  <c r="D240" i="2"/>
  <c r="U239" i="2"/>
  <c r="T239" i="2"/>
  <c r="S239" i="2"/>
  <c r="M239" i="2"/>
  <c r="N239" i="2" s="1"/>
  <c r="K239" i="2"/>
  <c r="J239" i="2"/>
  <c r="D239" i="2"/>
  <c r="S238" i="2"/>
  <c r="T238" i="2" s="1"/>
  <c r="M238" i="2"/>
  <c r="N238" i="2" s="1"/>
  <c r="K238" i="2"/>
  <c r="J238" i="2"/>
  <c r="D238" i="2"/>
  <c r="T237" i="2"/>
  <c r="S237" i="2"/>
  <c r="U237" i="2" s="1"/>
  <c r="N237" i="2"/>
  <c r="P237" i="2" s="1"/>
  <c r="M237" i="2"/>
  <c r="K237" i="2"/>
  <c r="J237" i="2"/>
  <c r="D237" i="2"/>
  <c r="S236" i="2"/>
  <c r="U236" i="2" s="1"/>
  <c r="M236" i="2"/>
  <c r="N236" i="2" s="1"/>
  <c r="P236" i="2" s="1"/>
  <c r="K236" i="2"/>
  <c r="J236" i="2"/>
  <c r="D236" i="2"/>
  <c r="U235" i="2"/>
  <c r="T235" i="2"/>
  <c r="S235" i="2"/>
  <c r="M235" i="2"/>
  <c r="N235" i="2" s="1"/>
  <c r="K235" i="2"/>
  <c r="J235" i="2"/>
  <c r="D235" i="2"/>
  <c r="S234" i="2"/>
  <c r="T234" i="2" s="1"/>
  <c r="M234" i="2"/>
  <c r="N234" i="2" s="1"/>
  <c r="K234" i="2"/>
  <c r="J234" i="2"/>
  <c r="D234" i="2"/>
  <c r="T233" i="2"/>
  <c r="S233" i="2"/>
  <c r="U233" i="2" s="1"/>
  <c r="N233" i="2"/>
  <c r="V233" i="2" s="1"/>
  <c r="M233" i="2"/>
  <c r="K233" i="2"/>
  <c r="J233" i="2"/>
  <c r="D233" i="2"/>
  <c r="S232" i="2"/>
  <c r="U232" i="2" s="1"/>
  <c r="M232" i="2"/>
  <c r="N232" i="2" s="1"/>
  <c r="K232" i="2"/>
  <c r="J232" i="2"/>
  <c r="D232" i="2"/>
  <c r="U231" i="2"/>
  <c r="T231" i="2"/>
  <c r="S231" i="2"/>
  <c r="M231" i="2"/>
  <c r="N231" i="2" s="1"/>
  <c r="V231" i="2" s="1"/>
  <c r="K231" i="2"/>
  <c r="J231" i="2"/>
  <c r="D231" i="2"/>
  <c r="S230" i="2"/>
  <c r="T230" i="2" s="1"/>
  <c r="M230" i="2"/>
  <c r="N230" i="2" s="1"/>
  <c r="K230" i="2"/>
  <c r="J230" i="2"/>
  <c r="D230" i="2"/>
  <c r="T229" i="2"/>
  <c r="S229" i="2"/>
  <c r="U229" i="2" s="1"/>
  <c r="N229" i="2"/>
  <c r="P229" i="2" s="1"/>
  <c r="M229" i="2"/>
  <c r="K229" i="2"/>
  <c r="J229" i="2"/>
  <c r="D229" i="2"/>
  <c r="T228" i="2"/>
  <c r="S228" i="2"/>
  <c r="U228" i="2" s="1"/>
  <c r="M228" i="2"/>
  <c r="N228" i="2" s="1"/>
  <c r="P228" i="2" s="1"/>
  <c r="K228" i="2"/>
  <c r="J228" i="2"/>
  <c r="D228" i="2"/>
  <c r="U227" i="2"/>
  <c r="T227" i="2"/>
  <c r="S227" i="2"/>
  <c r="N227" i="2"/>
  <c r="M227" i="2"/>
  <c r="K227" i="2"/>
  <c r="J227" i="2"/>
  <c r="D227" i="2"/>
  <c r="S226" i="2"/>
  <c r="T226" i="2" s="1"/>
  <c r="M226" i="2"/>
  <c r="N226" i="2" s="1"/>
  <c r="K226" i="2"/>
  <c r="J226" i="2"/>
  <c r="D226" i="2"/>
  <c r="T225" i="2"/>
  <c r="S225" i="2"/>
  <c r="U225" i="2" s="1"/>
  <c r="N225" i="2"/>
  <c r="V225" i="2" s="1"/>
  <c r="M225" i="2"/>
  <c r="K225" i="2"/>
  <c r="J225" i="2"/>
  <c r="D225" i="2"/>
  <c r="S224" i="2"/>
  <c r="M224" i="2"/>
  <c r="N224" i="2" s="1"/>
  <c r="P224" i="2" s="1"/>
  <c r="K224" i="2"/>
  <c r="J224" i="2"/>
  <c r="D224" i="2"/>
  <c r="U223" i="2"/>
  <c r="T223" i="2"/>
  <c r="S223" i="2"/>
  <c r="M223" i="2"/>
  <c r="N223" i="2" s="1"/>
  <c r="K223" i="2"/>
  <c r="J223" i="2"/>
  <c r="D223" i="2"/>
  <c r="S222" i="2"/>
  <c r="T222" i="2" s="1"/>
  <c r="M222" i="2"/>
  <c r="N222" i="2" s="1"/>
  <c r="K222" i="2"/>
  <c r="J222" i="2"/>
  <c r="D222" i="2"/>
  <c r="T221" i="2"/>
  <c r="S221" i="2"/>
  <c r="U221" i="2" s="1"/>
  <c r="N221" i="2"/>
  <c r="P221" i="2" s="1"/>
  <c r="M221" i="2"/>
  <c r="K221" i="2"/>
  <c r="J221" i="2"/>
  <c r="D221" i="2"/>
  <c r="S220" i="2"/>
  <c r="M220" i="2"/>
  <c r="N220" i="2" s="1"/>
  <c r="P220" i="2" s="1"/>
  <c r="K220" i="2"/>
  <c r="J220" i="2"/>
  <c r="D220" i="2"/>
  <c r="U219" i="2"/>
  <c r="T219" i="2"/>
  <c r="S219" i="2"/>
  <c r="M219" i="2"/>
  <c r="N219" i="2" s="1"/>
  <c r="K219" i="2"/>
  <c r="J219" i="2"/>
  <c r="D219" i="2"/>
  <c r="S218" i="2"/>
  <c r="T218" i="2" s="1"/>
  <c r="M218" i="2"/>
  <c r="N218" i="2" s="1"/>
  <c r="K218" i="2"/>
  <c r="J218" i="2"/>
  <c r="D218" i="2"/>
  <c r="T217" i="2"/>
  <c r="S217" i="2"/>
  <c r="U217" i="2" s="1"/>
  <c r="N217" i="2"/>
  <c r="V217" i="2" s="1"/>
  <c r="M217" i="2"/>
  <c r="K217" i="2"/>
  <c r="J217" i="2"/>
  <c r="D217" i="2"/>
  <c r="S216" i="2"/>
  <c r="T216" i="2" s="1"/>
  <c r="N216" i="2"/>
  <c r="M216" i="2"/>
  <c r="K216" i="2"/>
  <c r="J216" i="2"/>
  <c r="D216" i="2"/>
  <c r="T215" i="2"/>
  <c r="S215" i="2"/>
  <c r="N215" i="2"/>
  <c r="V215" i="2" s="1"/>
  <c r="M215" i="2"/>
  <c r="K215" i="2"/>
  <c r="J215" i="2"/>
  <c r="D215" i="2"/>
  <c r="S214" i="2"/>
  <c r="T214" i="2" s="1"/>
  <c r="N214" i="2"/>
  <c r="M214" i="2"/>
  <c r="K214" i="2"/>
  <c r="J214" i="2"/>
  <c r="D214" i="2"/>
  <c r="T213" i="2"/>
  <c r="S213" i="2"/>
  <c r="N213" i="2"/>
  <c r="V213" i="2" s="1"/>
  <c r="M213" i="2"/>
  <c r="K213" i="2"/>
  <c r="J213" i="2"/>
  <c r="D213" i="2"/>
  <c r="S212" i="2"/>
  <c r="T212" i="2" s="1"/>
  <c r="N212" i="2"/>
  <c r="M212" i="2"/>
  <c r="K212" i="2"/>
  <c r="J212" i="2"/>
  <c r="D212" i="2"/>
  <c r="U211" i="2"/>
  <c r="T211" i="2"/>
  <c r="S211" i="2"/>
  <c r="M211" i="2"/>
  <c r="N211" i="2" s="1"/>
  <c r="O211" i="2" s="1"/>
  <c r="K211" i="2"/>
  <c r="J211" i="2"/>
  <c r="H211" i="2"/>
  <c r="U210" i="2"/>
  <c r="T210" i="2"/>
  <c r="S210" i="2"/>
  <c r="M210" i="2"/>
  <c r="N210" i="2" s="1"/>
  <c r="O210" i="2" s="1"/>
  <c r="K210" i="2"/>
  <c r="J210" i="2"/>
  <c r="H210" i="2"/>
  <c r="T209" i="2"/>
  <c r="S209" i="2"/>
  <c r="N209" i="2"/>
  <c r="P209" i="2" s="1"/>
  <c r="M209" i="2"/>
  <c r="J209" i="2"/>
  <c r="H209" i="2"/>
  <c r="K209" i="2" s="1"/>
  <c r="T208" i="2"/>
  <c r="S208" i="2"/>
  <c r="N208" i="2"/>
  <c r="M208" i="2"/>
  <c r="J208" i="2"/>
  <c r="H208" i="2"/>
  <c r="K208" i="2" s="1"/>
  <c r="T207" i="2"/>
  <c r="S207" i="2"/>
  <c r="M207" i="2"/>
  <c r="N207" i="2" s="1"/>
  <c r="V207" i="2" s="1"/>
  <c r="K207" i="2"/>
  <c r="J207" i="2"/>
  <c r="H207" i="2"/>
  <c r="T206" i="2"/>
  <c r="S206" i="2"/>
  <c r="M206" i="2"/>
  <c r="N206" i="2" s="1"/>
  <c r="O206" i="2" s="1"/>
  <c r="K206" i="2"/>
  <c r="J206" i="2"/>
  <c r="D206" i="2"/>
  <c r="T205" i="2"/>
  <c r="S205" i="2"/>
  <c r="N205" i="2"/>
  <c r="P205" i="2" s="1"/>
  <c r="M205" i="2"/>
  <c r="K205" i="2"/>
  <c r="J205" i="2"/>
  <c r="D205" i="2"/>
  <c r="T204" i="2"/>
  <c r="S204" i="2"/>
  <c r="M204" i="2"/>
  <c r="N204" i="2" s="1"/>
  <c r="K204" i="2"/>
  <c r="J204" i="2"/>
  <c r="D204" i="2"/>
  <c r="S203" i="2"/>
  <c r="T203" i="2" s="1"/>
  <c r="M203" i="2"/>
  <c r="N203" i="2" s="1"/>
  <c r="K203" i="2"/>
  <c r="J203" i="2"/>
  <c r="D203" i="2"/>
  <c r="T202" i="2"/>
  <c r="S202" i="2"/>
  <c r="U202" i="2" s="1"/>
  <c r="N202" i="2"/>
  <c r="P202" i="2" s="1"/>
  <c r="M202" i="2"/>
  <c r="K202" i="2"/>
  <c r="J202" i="2"/>
  <c r="D202" i="2"/>
  <c r="T201" i="2"/>
  <c r="S201" i="2"/>
  <c r="U201" i="2" s="1"/>
  <c r="M201" i="2"/>
  <c r="N201" i="2" s="1"/>
  <c r="K201" i="2"/>
  <c r="J201" i="2"/>
  <c r="D201" i="2"/>
  <c r="T200" i="2"/>
  <c r="S200" i="2"/>
  <c r="M200" i="2"/>
  <c r="N200" i="2" s="1"/>
  <c r="O200" i="2" s="1"/>
  <c r="K200" i="2"/>
  <c r="J200" i="2"/>
  <c r="D200" i="2"/>
  <c r="T199" i="2"/>
  <c r="S199" i="2"/>
  <c r="M199" i="2"/>
  <c r="N199" i="2" s="1"/>
  <c r="K199" i="2"/>
  <c r="J199" i="2"/>
  <c r="D199" i="2"/>
  <c r="S198" i="2"/>
  <c r="T198" i="2" s="1"/>
  <c r="M198" i="2"/>
  <c r="N198" i="2" s="1"/>
  <c r="K198" i="2"/>
  <c r="J198" i="2"/>
  <c r="D198" i="2"/>
  <c r="T197" i="2"/>
  <c r="S197" i="2"/>
  <c r="M197" i="2"/>
  <c r="N197" i="2" s="1"/>
  <c r="K197" i="2"/>
  <c r="J197" i="2"/>
  <c r="D197" i="2"/>
  <c r="S196" i="2"/>
  <c r="T196" i="2" s="1"/>
  <c r="M196" i="2"/>
  <c r="N196" i="2" s="1"/>
  <c r="K196" i="2"/>
  <c r="J196" i="2"/>
  <c r="D196" i="2"/>
  <c r="S195" i="2"/>
  <c r="T195" i="2" s="1"/>
  <c r="M195" i="2"/>
  <c r="N195" i="2" s="1"/>
  <c r="O195" i="2" s="1"/>
  <c r="K195" i="2"/>
  <c r="J195" i="2"/>
  <c r="D195" i="2"/>
  <c r="S194" i="2"/>
  <c r="T194" i="2" s="1"/>
  <c r="M194" i="2"/>
  <c r="N194" i="2" s="1"/>
  <c r="O194" i="2" s="1"/>
  <c r="K194" i="2"/>
  <c r="J194" i="2"/>
  <c r="D194" i="2"/>
  <c r="S193" i="2"/>
  <c r="T193" i="2" s="1"/>
  <c r="M193" i="2"/>
  <c r="N193" i="2" s="1"/>
  <c r="K193" i="2"/>
  <c r="J193" i="2"/>
  <c r="D193" i="2"/>
  <c r="U192" i="2"/>
  <c r="T192" i="2"/>
  <c r="S192" i="2"/>
  <c r="M192" i="2"/>
  <c r="N192" i="2" s="1"/>
  <c r="V192" i="2" s="1"/>
  <c r="K192" i="2"/>
  <c r="J192" i="2"/>
  <c r="D192" i="2"/>
  <c r="T191" i="2"/>
  <c r="S191" i="2"/>
  <c r="M191" i="2"/>
  <c r="N191" i="2" s="1"/>
  <c r="K191" i="2"/>
  <c r="J191" i="2"/>
  <c r="D191" i="2"/>
  <c r="T190" i="2"/>
  <c r="S190" i="2"/>
  <c r="M190" i="2"/>
  <c r="N190" i="2" s="1"/>
  <c r="K190" i="2"/>
  <c r="J190" i="2"/>
  <c r="D190" i="2"/>
  <c r="U189" i="2"/>
  <c r="S189" i="2"/>
  <c r="T189" i="2" s="1"/>
  <c r="N189" i="2"/>
  <c r="M189" i="2"/>
  <c r="K189" i="2"/>
  <c r="J189" i="2"/>
  <c r="D189" i="2"/>
  <c r="S188" i="2"/>
  <c r="N188" i="2"/>
  <c r="M188" i="2"/>
  <c r="K188" i="2"/>
  <c r="J188" i="2"/>
  <c r="D188" i="2"/>
  <c r="T187" i="2"/>
  <c r="S187" i="2"/>
  <c r="N187" i="2"/>
  <c r="V187" i="2" s="1"/>
  <c r="M187" i="2"/>
  <c r="K187" i="2"/>
  <c r="J187" i="2"/>
  <c r="D187" i="2"/>
  <c r="S186" i="2"/>
  <c r="T186" i="2" s="1"/>
  <c r="N186" i="2"/>
  <c r="M186" i="2"/>
  <c r="K186" i="2"/>
  <c r="J186" i="2"/>
  <c r="D186" i="2"/>
  <c r="T185" i="2"/>
  <c r="S185" i="2"/>
  <c r="N185" i="2"/>
  <c r="V185" i="2" s="1"/>
  <c r="M185" i="2"/>
  <c r="K185" i="2"/>
  <c r="J185" i="2"/>
  <c r="D185" i="2"/>
  <c r="S184" i="2"/>
  <c r="T184" i="2" s="1"/>
  <c r="N184" i="2"/>
  <c r="M184" i="2"/>
  <c r="K184" i="2"/>
  <c r="J184" i="2"/>
  <c r="D184" i="2"/>
  <c r="T183" i="2"/>
  <c r="S183" i="2"/>
  <c r="M183" i="2"/>
  <c r="N183" i="2" s="1"/>
  <c r="K183" i="2"/>
  <c r="J183" i="2"/>
  <c r="D183" i="2"/>
  <c r="U182" i="2"/>
  <c r="S182" i="2"/>
  <c r="T182" i="2" s="1"/>
  <c r="N182" i="2"/>
  <c r="M182" i="2"/>
  <c r="K182" i="2"/>
  <c r="J182" i="2"/>
  <c r="D182" i="2"/>
  <c r="S181" i="2"/>
  <c r="T181" i="2" s="1"/>
  <c r="M181" i="2"/>
  <c r="N181" i="2" s="1"/>
  <c r="K181" i="2"/>
  <c r="J181" i="2"/>
  <c r="D181" i="2"/>
  <c r="S180" i="2"/>
  <c r="T180" i="2" s="1"/>
  <c r="M180" i="2"/>
  <c r="N180" i="2" s="1"/>
  <c r="K180" i="2"/>
  <c r="J180" i="2"/>
  <c r="D180" i="2"/>
  <c r="S179" i="2"/>
  <c r="T179" i="2" s="1"/>
  <c r="M179" i="2"/>
  <c r="N179" i="2" s="1"/>
  <c r="K179" i="2"/>
  <c r="J179" i="2"/>
  <c r="D179" i="2"/>
  <c r="S178" i="2"/>
  <c r="T178" i="2" s="1"/>
  <c r="N178" i="2"/>
  <c r="V178" i="2" s="1"/>
  <c r="M178" i="2"/>
  <c r="K178" i="2"/>
  <c r="J178" i="2"/>
  <c r="D178" i="2"/>
  <c r="S177" i="2"/>
  <c r="T177" i="2" s="1"/>
  <c r="M177" i="2"/>
  <c r="N177" i="2" s="1"/>
  <c r="K177" i="2"/>
  <c r="J177" i="2"/>
  <c r="D177" i="2"/>
  <c r="S176" i="2"/>
  <c r="T176" i="2" s="1"/>
  <c r="M176" i="2"/>
  <c r="N176" i="2" s="1"/>
  <c r="K176" i="2"/>
  <c r="J176" i="2"/>
  <c r="D176" i="2"/>
  <c r="S175" i="2"/>
  <c r="N175" i="2"/>
  <c r="M175" i="2"/>
  <c r="K175" i="2"/>
  <c r="J175" i="2"/>
  <c r="D175" i="2"/>
  <c r="T174" i="2"/>
  <c r="S174" i="2"/>
  <c r="U174" i="2" s="1"/>
  <c r="M174" i="2"/>
  <c r="N174" i="2" s="1"/>
  <c r="P174" i="2" s="1"/>
  <c r="K174" i="2"/>
  <c r="J174" i="2"/>
  <c r="D174" i="2"/>
  <c r="T173" i="2"/>
  <c r="S173" i="2"/>
  <c r="M173" i="2"/>
  <c r="N173" i="2" s="1"/>
  <c r="O173" i="2" s="1"/>
  <c r="K173" i="2"/>
  <c r="J173" i="2"/>
  <c r="D173" i="2"/>
  <c r="T172" i="2"/>
  <c r="S172" i="2"/>
  <c r="M172" i="2"/>
  <c r="N172" i="2" s="1"/>
  <c r="K172" i="2"/>
  <c r="J172" i="2"/>
  <c r="D172" i="2"/>
  <c r="T171" i="2"/>
  <c r="S171" i="2"/>
  <c r="M171" i="2"/>
  <c r="N171" i="2" s="1"/>
  <c r="O171" i="2" s="1"/>
  <c r="K171" i="2"/>
  <c r="J171" i="2"/>
  <c r="H171" i="2"/>
  <c r="D171" i="2"/>
  <c r="T170" i="2"/>
  <c r="S170" i="2"/>
  <c r="M170" i="2"/>
  <c r="N170" i="2" s="1"/>
  <c r="O170" i="2" s="1"/>
  <c r="K170" i="2"/>
  <c r="J170" i="2"/>
  <c r="D170" i="2"/>
  <c r="T169" i="2"/>
  <c r="S169" i="2"/>
  <c r="M169" i="2"/>
  <c r="N169" i="2" s="1"/>
  <c r="K169" i="2"/>
  <c r="J169" i="2"/>
  <c r="D169" i="2"/>
  <c r="T168" i="2"/>
  <c r="S168" i="2"/>
  <c r="M168" i="2"/>
  <c r="N168" i="2" s="1"/>
  <c r="O168" i="2" s="1"/>
  <c r="K168" i="2"/>
  <c r="J168" i="2"/>
  <c r="D168" i="2"/>
  <c r="T167" i="2"/>
  <c r="S167" i="2"/>
  <c r="M167" i="2"/>
  <c r="N167" i="2" s="1"/>
  <c r="O167" i="2" s="1"/>
  <c r="K167" i="2"/>
  <c r="J167" i="2"/>
  <c r="D167" i="2"/>
  <c r="U166" i="2"/>
  <c r="S166" i="2"/>
  <c r="T166" i="2" s="1"/>
  <c r="M166" i="2"/>
  <c r="N166" i="2" s="1"/>
  <c r="K166" i="2"/>
  <c r="J166" i="2"/>
  <c r="D166" i="2"/>
  <c r="S165" i="2"/>
  <c r="T165" i="2" s="1"/>
  <c r="M165" i="2"/>
  <c r="N165" i="2" s="1"/>
  <c r="K165" i="2"/>
  <c r="J165" i="2"/>
  <c r="D165" i="2"/>
  <c r="S164" i="2"/>
  <c r="N164" i="2"/>
  <c r="P164" i="2" s="1"/>
  <c r="M164" i="2"/>
  <c r="K164" i="2"/>
  <c r="J164" i="2"/>
  <c r="D164" i="2"/>
  <c r="S163" i="2"/>
  <c r="T163" i="2" s="1"/>
  <c r="N163" i="2"/>
  <c r="M163" i="2"/>
  <c r="K163" i="2"/>
  <c r="J163" i="2"/>
  <c r="D163" i="2"/>
  <c r="S162" i="2"/>
  <c r="T162" i="2" s="1"/>
  <c r="N162" i="2"/>
  <c r="O162" i="2" s="1"/>
  <c r="M162" i="2"/>
  <c r="K162" i="2"/>
  <c r="J162" i="2"/>
  <c r="D162" i="2"/>
  <c r="S161" i="2"/>
  <c r="T161" i="2" s="1"/>
  <c r="N161" i="2"/>
  <c r="M161" i="2"/>
  <c r="K161" i="2"/>
  <c r="J161" i="2"/>
  <c r="D161" i="2"/>
  <c r="S160" i="2"/>
  <c r="T160" i="2" s="1"/>
  <c r="N160" i="2"/>
  <c r="O160" i="2" s="1"/>
  <c r="M160" i="2"/>
  <c r="K160" i="2"/>
  <c r="J160" i="2"/>
  <c r="D160" i="2"/>
  <c r="S159" i="2"/>
  <c r="U159" i="2" s="1"/>
  <c r="M159" i="2"/>
  <c r="N159" i="2" s="1"/>
  <c r="P159" i="2" s="1"/>
  <c r="K159" i="2"/>
  <c r="J159" i="2"/>
  <c r="D159" i="2"/>
  <c r="S158" i="2"/>
  <c r="T158" i="2" s="1"/>
  <c r="M158" i="2"/>
  <c r="N158" i="2" s="1"/>
  <c r="V158" i="2" s="1"/>
  <c r="K158" i="2"/>
  <c r="J158" i="2"/>
  <c r="D158" i="2"/>
  <c r="S157" i="2"/>
  <c r="T157" i="2" s="1"/>
  <c r="M157" i="2"/>
  <c r="N157" i="2" s="1"/>
  <c r="V157" i="2" s="1"/>
  <c r="K157" i="2"/>
  <c r="J157" i="2"/>
  <c r="D157" i="2"/>
  <c r="S156" i="2"/>
  <c r="T156" i="2" s="1"/>
  <c r="M156" i="2"/>
  <c r="N156" i="2" s="1"/>
  <c r="V156" i="2" s="1"/>
  <c r="K156" i="2"/>
  <c r="J156" i="2"/>
  <c r="D156" i="2"/>
  <c r="U155" i="2"/>
  <c r="T155" i="2"/>
  <c r="S155" i="2"/>
  <c r="M155" i="2"/>
  <c r="N155" i="2" s="1"/>
  <c r="O155" i="2" s="1"/>
  <c r="K155" i="2"/>
  <c r="J155" i="2"/>
  <c r="D155" i="2"/>
  <c r="U154" i="2"/>
  <c r="S154" i="2"/>
  <c r="T154" i="2" s="1"/>
  <c r="M154" i="2"/>
  <c r="N154" i="2" s="1"/>
  <c r="K154" i="2"/>
  <c r="J154" i="2"/>
  <c r="D154" i="2"/>
  <c r="S153" i="2"/>
  <c r="N153" i="2"/>
  <c r="P153" i="2" s="1"/>
  <c r="M153" i="2"/>
  <c r="K153" i="2"/>
  <c r="J153" i="2"/>
  <c r="D153" i="2"/>
  <c r="S152" i="2"/>
  <c r="U152" i="2" s="1"/>
  <c r="M152" i="2"/>
  <c r="N152" i="2" s="1"/>
  <c r="P152" i="2" s="1"/>
  <c r="K152" i="2"/>
  <c r="J152" i="2"/>
  <c r="D152" i="2"/>
  <c r="U151" i="2"/>
  <c r="T151" i="2"/>
  <c r="S151" i="2"/>
  <c r="M151" i="2"/>
  <c r="N151" i="2" s="1"/>
  <c r="O151" i="2" s="1"/>
  <c r="K151" i="2"/>
  <c r="J151" i="2"/>
  <c r="D151" i="2"/>
  <c r="T150" i="2"/>
  <c r="S150" i="2"/>
  <c r="M150" i="2"/>
  <c r="N150" i="2" s="1"/>
  <c r="K150" i="2"/>
  <c r="J150" i="2"/>
  <c r="D150" i="2"/>
  <c r="T149" i="2"/>
  <c r="S149" i="2"/>
  <c r="M149" i="2"/>
  <c r="N149" i="2" s="1"/>
  <c r="O149" i="2" s="1"/>
  <c r="K149" i="2"/>
  <c r="J149" i="2"/>
  <c r="D149" i="2"/>
  <c r="T148" i="2"/>
  <c r="S148" i="2"/>
  <c r="M148" i="2"/>
  <c r="N148" i="2" s="1"/>
  <c r="O148" i="2" s="1"/>
  <c r="K148" i="2"/>
  <c r="J148" i="2"/>
  <c r="D148" i="2"/>
  <c r="T147" i="2"/>
  <c r="S147" i="2"/>
  <c r="M147" i="2"/>
  <c r="N147" i="2" s="1"/>
  <c r="O147" i="2" s="1"/>
  <c r="K147" i="2"/>
  <c r="J147" i="2"/>
  <c r="D147" i="2"/>
  <c r="T146" i="2"/>
  <c r="S146" i="2"/>
  <c r="M146" i="2"/>
  <c r="N146" i="2" s="1"/>
  <c r="K146" i="2"/>
  <c r="J146" i="2"/>
  <c r="D146" i="2"/>
  <c r="T145" i="2"/>
  <c r="S145" i="2"/>
  <c r="M145" i="2"/>
  <c r="N145" i="2" s="1"/>
  <c r="O145" i="2" s="1"/>
  <c r="K145" i="2"/>
  <c r="J145" i="2"/>
  <c r="D145" i="2"/>
  <c r="T144" i="2"/>
  <c r="S144" i="2"/>
  <c r="M144" i="2"/>
  <c r="N144" i="2" s="1"/>
  <c r="O144" i="2" s="1"/>
  <c r="K144" i="2"/>
  <c r="J144" i="2"/>
  <c r="D144" i="2"/>
  <c r="T143" i="2"/>
  <c r="S143" i="2"/>
  <c r="M143" i="2"/>
  <c r="N143" i="2" s="1"/>
  <c r="K143" i="2"/>
  <c r="J143" i="2"/>
  <c r="D143" i="2"/>
  <c r="T142" i="2"/>
  <c r="S142" i="2"/>
  <c r="M142" i="2"/>
  <c r="N142" i="2" s="1"/>
  <c r="K142" i="2"/>
  <c r="J142" i="2"/>
  <c r="D142" i="2"/>
  <c r="T141" i="2"/>
  <c r="S141" i="2"/>
  <c r="M141" i="2"/>
  <c r="N141" i="2" s="1"/>
  <c r="O141" i="2" s="1"/>
  <c r="K141" i="2"/>
  <c r="J141" i="2"/>
  <c r="D141" i="2"/>
  <c r="S140" i="2"/>
  <c r="T140" i="2" s="1"/>
  <c r="N140" i="2"/>
  <c r="P140" i="2" s="1"/>
  <c r="M140" i="2"/>
  <c r="K140" i="2"/>
  <c r="J140" i="2"/>
  <c r="D140" i="2"/>
  <c r="S139" i="2"/>
  <c r="N139" i="2"/>
  <c r="M139" i="2"/>
  <c r="K139" i="2"/>
  <c r="J139" i="2"/>
  <c r="D139" i="2"/>
  <c r="T138" i="2"/>
  <c r="S138" i="2"/>
  <c r="N138" i="2"/>
  <c r="M138" i="2"/>
  <c r="K138" i="2"/>
  <c r="J138" i="2"/>
  <c r="D138" i="2"/>
  <c r="S137" i="2"/>
  <c r="T137" i="2" s="1"/>
  <c r="N137" i="2"/>
  <c r="M137" i="2"/>
  <c r="K137" i="2"/>
  <c r="J137" i="2"/>
  <c r="D137" i="2"/>
  <c r="T136" i="2"/>
  <c r="S136" i="2"/>
  <c r="N136" i="2"/>
  <c r="V136" i="2" s="1"/>
  <c r="M136" i="2"/>
  <c r="K136" i="2"/>
  <c r="J136" i="2"/>
  <c r="D136" i="2"/>
  <c r="S135" i="2"/>
  <c r="T135" i="2" s="1"/>
  <c r="N135" i="2"/>
  <c r="M135" i="2"/>
  <c r="K135" i="2"/>
  <c r="J135" i="2"/>
  <c r="D135" i="2"/>
  <c r="U134" i="2"/>
  <c r="S134" i="2"/>
  <c r="T134" i="2" s="1"/>
  <c r="M134" i="2"/>
  <c r="N134" i="2" s="1"/>
  <c r="O134" i="2" s="1"/>
  <c r="K134" i="2"/>
  <c r="J134" i="2"/>
  <c r="D134" i="2"/>
  <c r="U133" i="2"/>
  <c r="S133" i="2"/>
  <c r="T133" i="2" s="1"/>
  <c r="M133" i="2"/>
  <c r="N133" i="2" s="1"/>
  <c r="K133" i="2"/>
  <c r="J133" i="2"/>
  <c r="D133" i="2"/>
  <c r="S132" i="2"/>
  <c r="T132" i="2" s="1"/>
  <c r="M132" i="2"/>
  <c r="N132" i="2" s="1"/>
  <c r="K132" i="2"/>
  <c r="J132" i="2"/>
  <c r="D132" i="2"/>
  <c r="S131" i="2"/>
  <c r="T131" i="2" s="1"/>
  <c r="M131" i="2"/>
  <c r="N131" i="2" s="1"/>
  <c r="K131" i="2"/>
  <c r="J131" i="2"/>
  <c r="D131" i="2"/>
  <c r="S130" i="2"/>
  <c r="T130" i="2" s="1"/>
  <c r="N130" i="2"/>
  <c r="M130" i="2"/>
  <c r="K130" i="2"/>
  <c r="J130" i="2"/>
  <c r="D130" i="2"/>
  <c r="S129" i="2"/>
  <c r="T129" i="2" s="1"/>
  <c r="M129" i="2"/>
  <c r="N129" i="2" s="1"/>
  <c r="K129" i="2"/>
  <c r="J129" i="2"/>
  <c r="D129" i="2"/>
  <c r="S128" i="2"/>
  <c r="T128" i="2" s="1"/>
  <c r="M128" i="2"/>
  <c r="N128" i="2" s="1"/>
  <c r="K128" i="2"/>
  <c r="J128" i="2"/>
  <c r="D128" i="2"/>
  <c r="S127" i="2"/>
  <c r="N127" i="2"/>
  <c r="P127" i="2" s="1"/>
  <c r="Q127" i="2" s="1"/>
  <c r="M127" i="2"/>
  <c r="K127" i="2"/>
  <c r="J127" i="2"/>
  <c r="D127" i="2"/>
  <c r="S126" i="2"/>
  <c r="T126" i="2" s="1"/>
  <c r="N126" i="2"/>
  <c r="O126" i="2" s="1"/>
  <c r="M126" i="2"/>
  <c r="K126" i="2"/>
  <c r="J126" i="2"/>
  <c r="D126" i="2"/>
  <c r="T125" i="2"/>
  <c r="S125" i="2"/>
  <c r="U125" i="2" s="1"/>
  <c r="M125" i="2"/>
  <c r="N125" i="2" s="1"/>
  <c r="O125" i="2" s="1"/>
  <c r="K125" i="2"/>
  <c r="J125" i="2"/>
  <c r="D125" i="2"/>
  <c r="T124" i="2"/>
  <c r="S124" i="2"/>
  <c r="M124" i="2"/>
  <c r="N124" i="2" s="1"/>
  <c r="V124" i="2" s="1"/>
  <c r="K124" i="2"/>
  <c r="J124" i="2"/>
  <c r="H124" i="2"/>
  <c r="T123" i="2"/>
  <c r="S123" i="2"/>
  <c r="M123" i="2"/>
  <c r="N123" i="2" s="1"/>
  <c r="V123" i="2" s="1"/>
  <c r="K123" i="2"/>
  <c r="J123" i="2"/>
  <c r="D123" i="2"/>
  <c r="T122" i="2"/>
  <c r="S122" i="2"/>
  <c r="M122" i="2"/>
  <c r="N122" i="2" s="1"/>
  <c r="V122" i="2" s="1"/>
  <c r="K122" i="2"/>
  <c r="J122" i="2"/>
  <c r="D122" i="2"/>
  <c r="T121" i="2"/>
  <c r="S121" i="2"/>
  <c r="M121" i="2"/>
  <c r="N121" i="2" s="1"/>
  <c r="V121" i="2" s="1"/>
  <c r="K121" i="2"/>
  <c r="J121" i="2"/>
  <c r="D121" i="2"/>
  <c r="T120" i="2"/>
  <c r="S120" i="2"/>
  <c r="M120" i="2"/>
  <c r="N120" i="2" s="1"/>
  <c r="V120" i="2" s="1"/>
  <c r="K120" i="2"/>
  <c r="J120" i="2"/>
  <c r="D120" i="2"/>
  <c r="T119" i="2"/>
  <c r="S119" i="2"/>
  <c r="M119" i="2"/>
  <c r="N119" i="2" s="1"/>
  <c r="V119" i="2" s="1"/>
  <c r="K119" i="2"/>
  <c r="J119" i="2"/>
  <c r="D119" i="2"/>
  <c r="T118" i="2"/>
  <c r="S118" i="2"/>
  <c r="M118" i="2"/>
  <c r="N118" i="2" s="1"/>
  <c r="V118" i="2" s="1"/>
  <c r="K118" i="2"/>
  <c r="J118" i="2"/>
  <c r="D118" i="2"/>
  <c r="T117" i="2"/>
  <c r="S117" i="2"/>
  <c r="M117" i="2"/>
  <c r="N117" i="2" s="1"/>
  <c r="V117" i="2" s="1"/>
  <c r="K117" i="2"/>
  <c r="J117" i="2"/>
  <c r="D117" i="2"/>
  <c r="T116" i="2"/>
  <c r="S116" i="2"/>
  <c r="M116" i="2"/>
  <c r="N116" i="2" s="1"/>
  <c r="V116" i="2" s="1"/>
  <c r="K116" i="2"/>
  <c r="J116" i="2"/>
  <c r="D116" i="2"/>
  <c r="T115" i="2"/>
  <c r="S115" i="2"/>
  <c r="M115" i="2"/>
  <c r="N115" i="2" s="1"/>
  <c r="V115" i="2" s="1"/>
  <c r="K115" i="2"/>
  <c r="J115" i="2"/>
  <c r="D115" i="2"/>
  <c r="T114" i="2"/>
  <c r="S114" i="2"/>
  <c r="M114" i="2"/>
  <c r="N114" i="2" s="1"/>
  <c r="V114" i="2" s="1"/>
  <c r="K114" i="2"/>
  <c r="J114" i="2"/>
  <c r="D114" i="2"/>
  <c r="T113" i="2"/>
  <c r="S113" i="2"/>
  <c r="M113" i="2"/>
  <c r="N113" i="2" s="1"/>
  <c r="V113" i="2" s="1"/>
  <c r="K113" i="2"/>
  <c r="J113" i="2"/>
  <c r="D113" i="2"/>
  <c r="T112" i="2"/>
  <c r="S112" i="2"/>
  <c r="M112" i="2"/>
  <c r="N112" i="2" s="1"/>
  <c r="V112" i="2" s="1"/>
  <c r="K112" i="2"/>
  <c r="J112" i="2"/>
  <c r="H112" i="2"/>
  <c r="T111" i="2"/>
  <c r="S111" i="2"/>
  <c r="M111" i="2"/>
  <c r="N111" i="2" s="1"/>
  <c r="V111" i="2" s="1"/>
  <c r="K111" i="2"/>
  <c r="J111" i="2"/>
  <c r="D111" i="2"/>
  <c r="T110" i="2"/>
  <c r="S110" i="2"/>
  <c r="M110" i="2"/>
  <c r="N110" i="2" s="1"/>
  <c r="V110" i="2" s="1"/>
  <c r="K110" i="2"/>
  <c r="J110" i="2"/>
  <c r="D110" i="2"/>
  <c r="T109" i="2"/>
  <c r="S109" i="2"/>
  <c r="M109" i="2"/>
  <c r="N109" i="2" s="1"/>
  <c r="V109" i="2" s="1"/>
  <c r="K109" i="2"/>
  <c r="J109" i="2"/>
  <c r="D109" i="2"/>
  <c r="T108" i="2"/>
  <c r="S108" i="2"/>
  <c r="M108" i="2"/>
  <c r="N108" i="2" s="1"/>
  <c r="V108" i="2" s="1"/>
  <c r="K108" i="2"/>
  <c r="J108" i="2"/>
  <c r="D108" i="2"/>
  <c r="T107" i="2"/>
  <c r="S107" i="2"/>
  <c r="M107" i="2"/>
  <c r="N107" i="2" s="1"/>
  <c r="V107" i="2" s="1"/>
  <c r="K107" i="2"/>
  <c r="J107" i="2"/>
  <c r="D107" i="2"/>
  <c r="T106" i="2"/>
  <c r="S106" i="2"/>
  <c r="M106" i="2"/>
  <c r="N106" i="2" s="1"/>
  <c r="V106" i="2" s="1"/>
  <c r="K106" i="2"/>
  <c r="J106" i="2"/>
  <c r="D106" i="2"/>
  <c r="T105" i="2"/>
  <c r="S105" i="2"/>
  <c r="M105" i="2"/>
  <c r="N105" i="2" s="1"/>
  <c r="V105" i="2" s="1"/>
  <c r="K105" i="2"/>
  <c r="J105" i="2"/>
  <c r="D105" i="2"/>
  <c r="T104" i="2"/>
  <c r="S104" i="2"/>
  <c r="M104" i="2"/>
  <c r="N104" i="2" s="1"/>
  <c r="V104" i="2" s="1"/>
  <c r="K104" i="2"/>
  <c r="J104" i="2"/>
  <c r="D104" i="2"/>
  <c r="U103" i="2"/>
  <c r="T103" i="2"/>
  <c r="S103" i="2"/>
  <c r="M103" i="2"/>
  <c r="N103" i="2" s="1"/>
  <c r="O103" i="2" s="1"/>
  <c r="K103" i="2"/>
  <c r="J103" i="2"/>
  <c r="D103" i="2"/>
  <c r="U102" i="2"/>
  <c r="S102" i="2"/>
  <c r="T102" i="2" s="1"/>
  <c r="M102" i="2"/>
  <c r="N102" i="2" s="1"/>
  <c r="K102" i="2"/>
  <c r="J102" i="2"/>
  <c r="D102" i="2"/>
  <c r="S101" i="2"/>
  <c r="N101" i="2"/>
  <c r="P101" i="2" s="1"/>
  <c r="Q101" i="2" s="1"/>
  <c r="M101" i="2"/>
  <c r="K101" i="2"/>
  <c r="J101" i="2"/>
  <c r="D101" i="2"/>
  <c r="S100" i="2"/>
  <c r="T100" i="2" s="1"/>
  <c r="N100" i="2"/>
  <c r="O100" i="2" s="1"/>
  <c r="M100" i="2"/>
  <c r="K100" i="2"/>
  <c r="J100" i="2"/>
  <c r="D100" i="2"/>
  <c r="T99" i="2"/>
  <c r="S99" i="2"/>
  <c r="U99" i="2" s="1"/>
  <c r="N99" i="2"/>
  <c r="P99" i="2" s="1"/>
  <c r="M99" i="2"/>
  <c r="K99" i="2"/>
  <c r="J99" i="2"/>
  <c r="D99" i="2"/>
  <c r="U98" i="2"/>
  <c r="T98" i="2"/>
  <c r="S98" i="2"/>
  <c r="M98" i="2"/>
  <c r="N98" i="2" s="1"/>
  <c r="O98" i="2" s="1"/>
  <c r="K98" i="2"/>
  <c r="J98" i="2"/>
  <c r="D98" i="2"/>
  <c r="T97" i="2"/>
  <c r="S97" i="2"/>
  <c r="M97" i="2"/>
  <c r="N97" i="2" s="1"/>
  <c r="O97" i="2" s="1"/>
  <c r="K97" i="2"/>
  <c r="J97" i="2"/>
  <c r="D97" i="2"/>
  <c r="U96" i="2"/>
  <c r="T96" i="2"/>
  <c r="S96" i="2"/>
  <c r="M96" i="2"/>
  <c r="N96" i="2" s="1"/>
  <c r="K96" i="2"/>
  <c r="J96" i="2"/>
  <c r="D96" i="2"/>
  <c r="S95" i="2"/>
  <c r="N95" i="2"/>
  <c r="P95" i="2" s="1"/>
  <c r="Q95" i="2" s="1"/>
  <c r="M95" i="2"/>
  <c r="K95" i="2"/>
  <c r="J95" i="2"/>
  <c r="D95" i="2"/>
  <c r="S94" i="2"/>
  <c r="T94" i="2" s="1"/>
  <c r="N94" i="2"/>
  <c r="M94" i="2"/>
  <c r="K94" i="2"/>
  <c r="J94" i="2"/>
  <c r="D94" i="2"/>
  <c r="S93" i="2"/>
  <c r="U93" i="2" s="1"/>
  <c r="N93" i="2"/>
  <c r="P93" i="2" s="1"/>
  <c r="M93" i="2"/>
  <c r="K93" i="2"/>
  <c r="J93" i="2"/>
  <c r="D93" i="2"/>
  <c r="U92" i="2"/>
  <c r="T92" i="2"/>
  <c r="S92" i="2"/>
  <c r="M92" i="2"/>
  <c r="N92" i="2" s="1"/>
  <c r="O92" i="2" s="1"/>
  <c r="K92" i="2"/>
  <c r="J92" i="2"/>
  <c r="D92" i="2"/>
  <c r="T91" i="2"/>
  <c r="S91" i="2"/>
  <c r="M91" i="2"/>
  <c r="N91" i="2" s="1"/>
  <c r="O91" i="2" s="1"/>
  <c r="K91" i="2"/>
  <c r="J91" i="2"/>
  <c r="D91" i="2"/>
  <c r="U90" i="2"/>
  <c r="T90" i="2"/>
  <c r="S90" i="2"/>
  <c r="N90" i="2"/>
  <c r="M90" i="2"/>
  <c r="K90" i="2"/>
  <c r="J90" i="2"/>
  <c r="D90" i="2"/>
  <c r="S89" i="2"/>
  <c r="N89" i="2"/>
  <c r="P89" i="2" s="1"/>
  <c r="Q89" i="2" s="1"/>
  <c r="M89" i="2"/>
  <c r="K89" i="2"/>
  <c r="J89" i="2"/>
  <c r="D89" i="2"/>
  <c r="S88" i="2"/>
  <c r="T88" i="2" s="1"/>
  <c r="N88" i="2"/>
  <c r="O88" i="2" s="1"/>
  <c r="M88" i="2"/>
  <c r="K88" i="2"/>
  <c r="J88" i="2"/>
  <c r="D88" i="2"/>
  <c r="S87" i="2"/>
  <c r="U87" i="2" s="1"/>
  <c r="N87" i="2"/>
  <c r="P87" i="2" s="1"/>
  <c r="M87" i="2"/>
  <c r="K87" i="2"/>
  <c r="J87" i="2"/>
  <c r="D87" i="2"/>
  <c r="U86" i="2"/>
  <c r="T86" i="2"/>
  <c r="S86" i="2"/>
  <c r="M86" i="2"/>
  <c r="N86" i="2" s="1"/>
  <c r="O86" i="2" s="1"/>
  <c r="K86" i="2"/>
  <c r="J86" i="2"/>
  <c r="D86" i="2"/>
  <c r="T85" i="2"/>
  <c r="S85" i="2"/>
  <c r="M85" i="2"/>
  <c r="N85" i="2" s="1"/>
  <c r="O85" i="2" s="1"/>
  <c r="K85" i="2"/>
  <c r="J85" i="2"/>
  <c r="D85" i="2"/>
  <c r="U84" i="2"/>
  <c r="T84" i="2"/>
  <c r="S84" i="2"/>
  <c r="M84" i="2"/>
  <c r="N84" i="2" s="1"/>
  <c r="K84" i="2"/>
  <c r="J84" i="2"/>
  <c r="D84" i="2"/>
  <c r="S83" i="2"/>
  <c r="N83" i="2"/>
  <c r="P83" i="2" s="1"/>
  <c r="Q83" i="2" s="1"/>
  <c r="M83" i="2"/>
  <c r="K83" i="2"/>
  <c r="J83" i="2"/>
  <c r="D83" i="2"/>
  <c r="S82" i="2"/>
  <c r="T82" i="2" s="1"/>
  <c r="N82" i="2"/>
  <c r="M82" i="2"/>
  <c r="K82" i="2"/>
  <c r="J82" i="2"/>
  <c r="D82" i="2"/>
  <c r="S81" i="2"/>
  <c r="U81" i="2" s="1"/>
  <c r="N81" i="2"/>
  <c r="P81" i="2" s="1"/>
  <c r="M81" i="2"/>
  <c r="K81" i="2"/>
  <c r="J81" i="2"/>
  <c r="D81" i="2"/>
  <c r="U80" i="2"/>
  <c r="T80" i="2"/>
  <c r="S80" i="2"/>
  <c r="M80" i="2"/>
  <c r="N80" i="2" s="1"/>
  <c r="O80" i="2" s="1"/>
  <c r="K80" i="2"/>
  <c r="J80" i="2"/>
  <c r="D80" i="2"/>
  <c r="T79" i="2"/>
  <c r="S79" i="2"/>
  <c r="M79" i="2"/>
  <c r="N79" i="2" s="1"/>
  <c r="O79" i="2" s="1"/>
  <c r="K79" i="2"/>
  <c r="J79" i="2"/>
  <c r="D79" i="2"/>
  <c r="U78" i="2"/>
  <c r="T78" i="2"/>
  <c r="S78" i="2"/>
  <c r="M78" i="2"/>
  <c r="N78" i="2" s="1"/>
  <c r="K78" i="2"/>
  <c r="J78" i="2"/>
  <c r="D78" i="2"/>
  <c r="S77" i="2"/>
  <c r="N77" i="2"/>
  <c r="P77" i="2" s="1"/>
  <c r="Q77" i="2" s="1"/>
  <c r="M77" i="2"/>
  <c r="K77" i="2"/>
  <c r="J77" i="2"/>
  <c r="D77" i="2"/>
  <c r="S76" i="2"/>
  <c r="T76" i="2" s="1"/>
  <c r="N76" i="2"/>
  <c r="O76" i="2" s="1"/>
  <c r="M76" i="2"/>
  <c r="K76" i="2"/>
  <c r="J76" i="2"/>
  <c r="D76" i="2"/>
  <c r="S75" i="2"/>
  <c r="T75" i="2" s="1"/>
  <c r="N75" i="2"/>
  <c r="M75" i="2"/>
  <c r="J75" i="2"/>
  <c r="H75" i="2"/>
  <c r="K75" i="2" s="1"/>
  <c r="S74" i="2"/>
  <c r="T74" i="2" s="1"/>
  <c r="N74" i="2"/>
  <c r="M74" i="2"/>
  <c r="J74" i="2"/>
  <c r="H74" i="2"/>
  <c r="K74" i="2" s="1"/>
  <c r="S73" i="2"/>
  <c r="U73" i="2" s="1"/>
  <c r="N73" i="2"/>
  <c r="M73" i="2"/>
  <c r="K73" i="2"/>
  <c r="J73" i="2"/>
  <c r="D73" i="2"/>
  <c r="U72" i="2"/>
  <c r="T72" i="2"/>
  <c r="S72" i="2"/>
  <c r="M72" i="2"/>
  <c r="N72" i="2" s="1"/>
  <c r="O72" i="2" s="1"/>
  <c r="K72" i="2"/>
  <c r="J72" i="2"/>
  <c r="D72" i="2"/>
  <c r="U71" i="2"/>
  <c r="T71" i="2"/>
  <c r="S71" i="2"/>
  <c r="M71" i="2"/>
  <c r="N71" i="2" s="1"/>
  <c r="K71" i="2"/>
  <c r="J71" i="2"/>
  <c r="D71" i="2"/>
  <c r="T70" i="2"/>
  <c r="S70" i="2"/>
  <c r="N70" i="2"/>
  <c r="V70" i="2" s="1"/>
  <c r="M70" i="2"/>
  <c r="K70" i="2"/>
  <c r="J70" i="2"/>
  <c r="D70" i="2"/>
  <c r="T69" i="2"/>
  <c r="S69" i="2"/>
  <c r="M69" i="2"/>
  <c r="N69" i="2" s="1"/>
  <c r="K69" i="2"/>
  <c r="J69" i="2"/>
  <c r="D69" i="2"/>
  <c r="T68" i="2"/>
  <c r="S68" i="2"/>
  <c r="N68" i="2"/>
  <c r="M68" i="2"/>
  <c r="K68" i="2"/>
  <c r="J68" i="2"/>
  <c r="D68" i="2"/>
  <c r="T67" i="2"/>
  <c r="S67" i="2"/>
  <c r="M67" i="2"/>
  <c r="N67" i="2" s="1"/>
  <c r="K67" i="2"/>
  <c r="J67" i="2"/>
  <c r="D67" i="2"/>
  <c r="T66" i="2"/>
  <c r="S66" i="2"/>
  <c r="N66" i="2"/>
  <c r="V66" i="2" s="1"/>
  <c r="M66" i="2"/>
  <c r="K66" i="2"/>
  <c r="J66" i="2"/>
  <c r="D66" i="2"/>
  <c r="T65" i="2"/>
  <c r="S65" i="2"/>
  <c r="M65" i="2"/>
  <c r="N65" i="2" s="1"/>
  <c r="K65" i="2"/>
  <c r="J65" i="2"/>
  <c r="D65" i="2"/>
  <c r="T64" i="2"/>
  <c r="S64" i="2"/>
  <c r="N64" i="2"/>
  <c r="M64" i="2"/>
  <c r="J64" i="2"/>
  <c r="H64" i="2"/>
  <c r="K64" i="2" s="1"/>
  <c r="D64" i="2"/>
  <c r="V63" i="2"/>
  <c r="S63" i="2"/>
  <c r="T63" i="2" s="1"/>
  <c r="R63" i="2"/>
  <c r="Q63" i="2"/>
  <c r="P63" i="2"/>
  <c r="O63" i="2"/>
  <c r="M63" i="2"/>
  <c r="J63" i="2"/>
  <c r="H63" i="2"/>
  <c r="K63" i="2" s="1"/>
  <c r="D63" i="2"/>
  <c r="S62" i="2"/>
  <c r="T62" i="2" s="1"/>
  <c r="N62" i="2"/>
  <c r="M62" i="2"/>
  <c r="J62" i="2"/>
  <c r="H62" i="2"/>
  <c r="K62" i="2" s="1"/>
  <c r="D62" i="2"/>
  <c r="S61" i="2"/>
  <c r="T61" i="2" s="1"/>
  <c r="N61" i="2"/>
  <c r="V61" i="2" s="1"/>
  <c r="M61" i="2"/>
  <c r="K61" i="2"/>
  <c r="J61" i="2"/>
  <c r="D61" i="2"/>
  <c r="T60" i="2"/>
  <c r="S60" i="2"/>
  <c r="N60" i="2"/>
  <c r="V60" i="2" s="1"/>
  <c r="M60" i="2"/>
  <c r="K60" i="2"/>
  <c r="J60" i="2"/>
  <c r="D60" i="2"/>
  <c r="S59" i="2"/>
  <c r="T59" i="2" s="1"/>
  <c r="N59" i="2"/>
  <c r="V59" i="2" s="1"/>
  <c r="M59" i="2"/>
  <c r="K59" i="2"/>
  <c r="J59" i="2"/>
  <c r="D59" i="2"/>
  <c r="S58" i="2"/>
  <c r="T58" i="2" s="1"/>
  <c r="N58" i="2"/>
  <c r="V58" i="2" s="1"/>
  <c r="M58" i="2"/>
  <c r="K58" i="2"/>
  <c r="J58" i="2"/>
  <c r="D58" i="2"/>
  <c r="S57" i="2"/>
  <c r="T57" i="2" s="1"/>
  <c r="N57" i="2"/>
  <c r="V57" i="2" s="1"/>
  <c r="M57" i="2"/>
  <c r="K57" i="2"/>
  <c r="J57" i="2"/>
  <c r="D57" i="2"/>
  <c r="T56" i="2"/>
  <c r="S56" i="2"/>
  <c r="N56" i="2"/>
  <c r="V56" i="2" s="1"/>
  <c r="M56" i="2"/>
  <c r="K56" i="2"/>
  <c r="J56" i="2"/>
  <c r="D56" i="2"/>
  <c r="S55" i="2"/>
  <c r="T55" i="2" s="1"/>
  <c r="N55" i="2"/>
  <c r="V55" i="2" s="1"/>
  <c r="M55" i="2"/>
  <c r="K55" i="2"/>
  <c r="J55" i="2"/>
  <c r="D55" i="2"/>
  <c r="S54" i="2"/>
  <c r="T54" i="2" s="1"/>
  <c r="N54" i="2"/>
  <c r="V54" i="2" s="1"/>
  <c r="M54" i="2"/>
  <c r="K54" i="2"/>
  <c r="J54" i="2"/>
  <c r="D54" i="2"/>
  <c r="S53" i="2"/>
  <c r="T53" i="2" s="1"/>
  <c r="N53" i="2"/>
  <c r="V53" i="2" s="1"/>
  <c r="M53" i="2"/>
  <c r="K53" i="2"/>
  <c r="J53" i="2"/>
  <c r="D53" i="2"/>
  <c r="T52" i="2"/>
  <c r="S52" i="2"/>
  <c r="N52" i="2"/>
  <c r="M52" i="2"/>
  <c r="K52" i="2"/>
  <c r="J52" i="2"/>
  <c r="D52" i="2"/>
  <c r="S51" i="2"/>
  <c r="T51" i="2" s="1"/>
  <c r="N51" i="2"/>
  <c r="M51" i="2"/>
  <c r="K51" i="2"/>
  <c r="J51" i="2"/>
  <c r="D51" i="2"/>
  <c r="S50" i="2"/>
  <c r="T50" i="2" s="1"/>
  <c r="N50" i="2"/>
  <c r="M50" i="2"/>
  <c r="K50" i="2"/>
  <c r="J50" i="2"/>
  <c r="D50" i="2"/>
  <c r="S49" i="2"/>
  <c r="T49" i="2" s="1"/>
  <c r="N49" i="2"/>
  <c r="M49" i="2"/>
  <c r="K49" i="2"/>
  <c r="J49" i="2"/>
  <c r="D49" i="2"/>
  <c r="T48" i="2"/>
  <c r="S48" i="2"/>
  <c r="N48" i="2"/>
  <c r="V48" i="2" s="1"/>
  <c r="M48" i="2"/>
  <c r="K48" i="2"/>
  <c r="J48" i="2"/>
  <c r="D48" i="2"/>
  <c r="S47" i="2"/>
  <c r="T47" i="2" s="1"/>
  <c r="N47" i="2"/>
  <c r="M47" i="2"/>
  <c r="K47" i="2"/>
  <c r="J47" i="2"/>
  <c r="D47" i="2"/>
  <c r="S46" i="2"/>
  <c r="T46" i="2" s="1"/>
  <c r="N46" i="2"/>
  <c r="M46" i="2"/>
  <c r="K46" i="2"/>
  <c r="J46" i="2"/>
  <c r="D46" i="2"/>
  <c r="U45" i="2"/>
  <c r="T45" i="2"/>
  <c r="S45" i="2"/>
  <c r="M45" i="2"/>
  <c r="N45" i="2" s="1"/>
  <c r="O45" i="2" s="1"/>
  <c r="K45" i="2"/>
  <c r="J45" i="2"/>
  <c r="D45" i="2"/>
  <c r="T44" i="2"/>
  <c r="S44" i="2"/>
  <c r="M44" i="2"/>
  <c r="N44" i="2" s="1"/>
  <c r="O44" i="2" s="1"/>
  <c r="K44" i="2"/>
  <c r="J44" i="2"/>
  <c r="H44" i="2"/>
  <c r="D44" i="2"/>
  <c r="T43" i="2"/>
  <c r="S43" i="2"/>
  <c r="M43" i="2"/>
  <c r="N43" i="2" s="1"/>
  <c r="J43" i="2"/>
  <c r="H43" i="2"/>
  <c r="K43" i="2" s="1"/>
  <c r="D43" i="2"/>
  <c r="S42" i="2"/>
  <c r="T42" i="2" s="1"/>
  <c r="N42" i="2"/>
  <c r="O42" i="2" s="1"/>
  <c r="M42" i="2"/>
  <c r="K42" i="2"/>
  <c r="J42" i="2"/>
  <c r="D42" i="2"/>
  <c r="S41" i="2"/>
  <c r="T41" i="2" s="1"/>
  <c r="N41" i="2"/>
  <c r="M41" i="2"/>
  <c r="J41" i="2"/>
  <c r="H41" i="2"/>
  <c r="K41" i="2" s="1"/>
  <c r="D41" i="2"/>
  <c r="T40" i="2"/>
  <c r="S40" i="2"/>
  <c r="N40" i="2"/>
  <c r="M40" i="2"/>
  <c r="K40" i="2"/>
  <c r="J40" i="2"/>
  <c r="D40" i="2"/>
  <c r="S39" i="2"/>
  <c r="T39" i="2" s="1"/>
  <c r="N39" i="2"/>
  <c r="M39" i="2"/>
  <c r="K39" i="2"/>
  <c r="J39" i="2"/>
  <c r="D39" i="2"/>
  <c r="S38" i="2"/>
  <c r="T38" i="2" s="1"/>
  <c r="N38" i="2"/>
  <c r="M38" i="2"/>
  <c r="K38" i="2"/>
  <c r="J38" i="2"/>
  <c r="D38" i="2"/>
  <c r="S37" i="2"/>
  <c r="T37" i="2" s="1"/>
  <c r="N37" i="2"/>
  <c r="M37" i="2"/>
  <c r="K37" i="2"/>
  <c r="J37" i="2"/>
  <c r="D37" i="2"/>
  <c r="T36" i="2"/>
  <c r="S36" i="2"/>
  <c r="N36" i="2"/>
  <c r="V36" i="2" s="1"/>
  <c r="M36" i="2"/>
  <c r="K36" i="2"/>
  <c r="J36" i="2"/>
  <c r="D36" i="2"/>
  <c r="S35" i="2"/>
  <c r="T35" i="2" s="1"/>
  <c r="N35" i="2"/>
  <c r="V35" i="2" s="1"/>
  <c r="M35" i="2"/>
  <c r="K35" i="2"/>
  <c r="J35" i="2"/>
  <c r="D35" i="2"/>
  <c r="S34" i="2"/>
  <c r="T34" i="2" s="1"/>
  <c r="N34" i="2"/>
  <c r="V34" i="2" s="1"/>
  <c r="M34" i="2"/>
  <c r="K34" i="2"/>
  <c r="J34" i="2"/>
  <c r="D34" i="2"/>
  <c r="U33" i="2"/>
  <c r="T33" i="2"/>
  <c r="S33" i="2"/>
  <c r="M33" i="2"/>
  <c r="N33" i="2" s="1"/>
  <c r="O33" i="2" s="1"/>
  <c r="K33" i="2"/>
  <c r="J33" i="2"/>
  <c r="H33" i="2"/>
  <c r="D33" i="2"/>
  <c r="T32" i="2"/>
  <c r="S32" i="2"/>
  <c r="M32" i="2"/>
  <c r="N32" i="2" s="1"/>
  <c r="K32" i="2"/>
  <c r="J32" i="2"/>
  <c r="D32" i="2"/>
  <c r="T31" i="2"/>
  <c r="S31" i="2"/>
  <c r="N31" i="2"/>
  <c r="M31" i="2"/>
  <c r="K31" i="2"/>
  <c r="J31" i="2"/>
  <c r="D31" i="2"/>
  <c r="T30" i="2"/>
  <c r="S30" i="2"/>
  <c r="M30" i="2"/>
  <c r="N30" i="2" s="1"/>
  <c r="K30" i="2"/>
  <c r="J30" i="2"/>
  <c r="D30" i="2"/>
  <c r="T29" i="2"/>
  <c r="S29" i="2"/>
  <c r="N29" i="2"/>
  <c r="M29" i="2"/>
  <c r="K29" i="2"/>
  <c r="J29" i="2"/>
  <c r="D29" i="2"/>
  <c r="T28" i="2"/>
  <c r="S28" i="2"/>
  <c r="M28" i="2"/>
  <c r="N28" i="2" s="1"/>
  <c r="K28" i="2"/>
  <c r="J28" i="2"/>
  <c r="D28" i="2"/>
  <c r="T27" i="2"/>
  <c r="S27" i="2"/>
  <c r="N27" i="2"/>
  <c r="M27" i="2"/>
  <c r="K27" i="2"/>
  <c r="J27" i="2"/>
  <c r="D27" i="2"/>
  <c r="T26" i="2"/>
  <c r="S26" i="2"/>
  <c r="M26" i="2"/>
  <c r="N26" i="2" s="1"/>
  <c r="K26" i="2"/>
  <c r="J26" i="2"/>
  <c r="D26" i="2"/>
  <c r="T25" i="2"/>
  <c r="S25" i="2"/>
  <c r="N25" i="2"/>
  <c r="M25" i="2"/>
  <c r="K25" i="2"/>
  <c r="J25" i="2"/>
  <c r="D25" i="2"/>
  <c r="T24" i="2"/>
  <c r="S24" i="2"/>
  <c r="M24" i="2"/>
  <c r="N24" i="2" s="1"/>
  <c r="K24" i="2"/>
  <c r="J24" i="2"/>
  <c r="D24" i="2"/>
  <c r="T23" i="2"/>
  <c r="S23" i="2"/>
  <c r="N23" i="2"/>
  <c r="M23" i="2"/>
  <c r="K23" i="2"/>
  <c r="J23" i="2"/>
  <c r="D23" i="2"/>
  <c r="T22" i="2"/>
  <c r="S22" i="2"/>
  <c r="M22" i="2"/>
  <c r="N22" i="2" s="1"/>
  <c r="K22" i="2"/>
  <c r="J22" i="2"/>
  <c r="D22" i="2"/>
  <c r="T21" i="2"/>
  <c r="S21" i="2"/>
  <c r="N21" i="2"/>
  <c r="V21" i="2" s="1"/>
  <c r="M21" i="2"/>
  <c r="K21" i="2"/>
  <c r="J21" i="2"/>
  <c r="D21" i="2"/>
  <c r="T20" i="2"/>
  <c r="S20" i="2"/>
  <c r="M20" i="2"/>
  <c r="N20" i="2" s="1"/>
  <c r="K20" i="2"/>
  <c r="J20" i="2"/>
  <c r="D20" i="2"/>
  <c r="T19" i="2"/>
  <c r="S19" i="2"/>
  <c r="N19" i="2"/>
  <c r="M19" i="2"/>
  <c r="K19" i="2"/>
  <c r="J19" i="2"/>
  <c r="D19" i="2"/>
  <c r="S18" i="2"/>
  <c r="N18" i="2"/>
  <c r="M18" i="2"/>
  <c r="J18" i="2"/>
  <c r="H18" i="2"/>
  <c r="K18" i="2" s="1"/>
  <c r="S17" i="2"/>
  <c r="T17" i="2" s="1"/>
  <c r="N17" i="2"/>
  <c r="M17" i="2"/>
  <c r="K17" i="2"/>
  <c r="J17" i="2"/>
  <c r="D17" i="2"/>
  <c r="S16" i="2"/>
  <c r="T16" i="2" s="1"/>
  <c r="N16" i="2"/>
  <c r="M16" i="2"/>
  <c r="J16" i="2"/>
  <c r="H16" i="2"/>
  <c r="K16" i="2" s="1"/>
  <c r="S15" i="2"/>
  <c r="T15" i="2" s="1"/>
  <c r="N15" i="2"/>
  <c r="M15" i="2"/>
  <c r="K15" i="2"/>
  <c r="J15" i="2"/>
  <c r="D15" i="2"/>
  <c r="T14" i="2"/>
  <c r="S14" i="2"/>
  <c r="N14" i="2"/>
  <c r="M14" i="2"/>
  <c r="K14" i="2"/>
  <c r="J14" i="2"/>
  <c r="D14" i="2"/>
  <c r="U13" i="2"/>
  <c r="T13" i="2"/>
  <c r="S13" i="2"/>
  <c r="M13" i="2"/>
  <c r="N13" i="2" s="1"/>
  <c r="K13" i="2"/>
  <c r="J13" i="2"/>
  <c r="D13" i="2"/>
  <c r="T12" i="2"/>
  <c r="S12" i="2"/>
  <c r="N12" i="2"/>
  <c r="M12" i="2"/>
  <c r="K12" i="2"/>
  <c r="J12" i="2"/>
  <c r="D12" i="2"/>
  <c r="T11" i="2"/>
  <c r="S11" i="2"/>
  <c r="M11" i="2"/>
  <c r="N11" i="2" s="1"/>
  <c r="K11" i="2"/>
  <c r="J11" i="2"/>
  <c r="D11" i="2"/>
  <c r="S10" i="2"/>
  <c r="N10" i="2"/>
  <c r="P10" i="2" s="1"/>
  <c r="Q10" i="2" s="1"/>
  <c r="M10" i="2"/>
  <c r="K10" i="2"/>
  <c r="J10" i="2"/>
  <c r="D10" i="2"/>
  <c r="S9" i="2"/>
  <c r="T9" i="2" s="1"/>
  <c r="N9" i="2"/>
  <c r="O9" i="2" s="1"/>
  <c r="M9" i="2"/>
  <c r="J9" i="2"/>
  <c r="H9" i="2"/>
  <c r="K9" i="2" s="1"/>
  <c r="S8" i="2"/>
  <c r="T8" i="2" s="1"/>
  <c r="N8" i="2"/>
  <c r="M8" i="2"/>
  <c r="K8" i="2"/>
  <c r="J8" i="2"/>
  <c r="D8" i="2"/>
  <c r="S7" i="2"/>
  <c r="T7" i="2" s="1"/>
  <c r="N7" i="2"/>
  <c r="M7" i="2"/>
  <c r="K7" i="2"/>
  <c r="J7" i="2"/>
  <c r="D7" i="2"/>
  <c r="V236" i="2" l="1"/>
  <c r="V211" i="2"/>
  <c r="V73" i="2"/>
  <c r="O300" i="2"/>
  <c r="V300" i="2"/>
  <c r="P292" i="2"/>
  <c r="V292" i="2"/>
  <c r="O292" i="2"/>
  <c r="P277" i="2"/>
  <c r="V277" i="2"/>
  <c r="O270" i="2"/>
  <c r="P270" i="2"/>
  <c r="V259" i="2"/>
  <c r="P259" i="2"/>
  <c r="V251" i="2"/>
  <c r="P251" i="2"/>
  <c r="P249" i="2"/>
  <c r="O249" i="2"/>
  <c r="V241" i="2"/>
  <c r="P241" i="2"/>
  <c r="O198" i="2"/>
  <c r="V198" i="2"/>
  <c r="P198" i="2"/>
  <c r="O196" i="2"/>
  <c r="V196" i="2"/>
  <c r="O190" i="2"/>
  <c r="P190" i="2"/>
  <c r="V138" i="2"/>
  <c r="P138" i="2"/>
  <c r="O73" i="2"/>
  <c r="P73" i="2"/>
  <c r="V52" i="2"/>
  <c r="P52" i="2"/>
  <c r="V51" i="2"/>
  <c r="P51" i="2"/>
  <c r="V50" i="2"/>
  <c r="P50" i="2"/>
  <c r="V49" i="2"/>
  <c r="P49" i="2"/>
  <c r="V47" i="2"/>
  <c r="P47" i="2"/>
  <c r="V46" i="2"/>
  <c r="P46" i="2"/>
  <c r="V40" i="2"/>
  <c r="P40" i="2"/>
  <c r="V39" i="2"/>
  <c r="P39" i="2"/>
  <c r="V38" i="2"/>
  <c r="P38" i="2"/>
  <c r="V37" i="2"/>
  <c r="P37" i="2"/>
  <c r="P18" i="2"/>
  <c r="Q18" i="2" s="1"/>
  <c r="O18" i="2"/>
  <c r="V221" i="2"/>
  <c r="V237" i="2"/>
  <c r="V249" i="2"/>
  <c r="V250" i="2"/>
  <c r="R18" i="2"/>
  <c r="O136" i="2"/>
  <c r="V167" i="2"/>
  <c r="O221" i="2"/>
  <c r="O93" i="2"/>
  <c r="O37" i="2"/>
  <c r="O38" i="2"/>
  <c r="O39" i="2"/>
  <c r="O40" i="2"/>
  <c r="P48" i="2"/>
  <c r="O49" i="2"/>
  <c r="O50" i="2"/>
  <c r="O51" i="2"/>
  <c r="O52" i="2"/>
  <c r="P136" i="2"/>
  <c r="O158" i="2"/>
  <c r="P167" i="2"/>
  <c r="R167" i="2" s="1"/>
  <c r="O185" i="2"/>
  <c r="O202" i="2"/>
  <c r="V202" i="2"/>
  <c r="O213" i="2"/>
  <c r="O266" i="2"/>
  <c r="V266" i="2"/>
  <c r="O299" i="2"/>
  <c r="V44" i="2"/>
  <c r="V92" i="2"/>
  <c r="V93" i="2"/>
  <c r="V144" i="2"/>
  <c r="O152" i="2"/>
  <c r="P185" i="2"/>
  <c r="V229" i="2"/>
  <c r="O241" i="2"/>
  <c r="O251" i="2"/>
  <c r="O259" i="2"/>
  <c r="V270" i="2"/>
  <c r="P296" i="2"/>
  <c r="R274" i="2"/>
  <c r="Q274" i="2"/>
  <c r="L359" i="1"/>
  <c r="G365" i="7" s="1"/>
  <c r="F365" i="7"/>
  <c r="I365" i="7" s="1"/>
  <c r="P228" i="1"/>
  <c r="F234" i="7"/>
  <c r="I234" i="7" s="1"/>
  <c r="P136" i="1"/>
  <c r="F141" i="7"/>
  <c r="I141" i="7" s="1"/>
  <c r="P148" i="2"/>
  <c r="P282" i="1"/>
  <c r="F288" i="7"/>
  <c r="I288" i="7" s="1"/>
  <c r="P154" i="1"/>
  <c r="F160" i="7"/>
  <c r="I160" i="7" s="1"/>
  <c r="P43" i="1"/>
  <c r="F48" i="7"/>
  <c r="I48" i="7" s="1"/>
  <c r="P53" i="2"/>
  <c r="Q53" i="2" s="1"/>
  <c r="P54" i="2"/>
  <c r="P55" i="2"/>
  <c r="P56" i="2"/>
  <c r="O57" i="2"/>
  <c r="O58" i="2"/>
  <c r="O59" i="2"/>
  <c r="O60" i="2"/>
  <c r="V182" i="2"/>
  <c r="O217" i="2"/>
  <c r="P225" i="2"/>
  <c r="P233" i="2"/>
  <c r="P252" i="2"/>
  <c r="O257" i="2"/>
  <c r="O267" i="2"/>
  <c r="P271" i="2"/>
  <c r="O272" i="2"/>
  <c r="O274" i="2"/>
  <c r="O280" i="2"/>
  <c r="P284" i="2"/>
  <c r="P288" i="2"/>
  <c r="L413" i="1"/>
  <c r="G419" i="7" s="1"/>
  <c r="F419" i="7"/>
  <c r="I419" i="7" s="1"/>
  <c r="L370" i="1"/>
  <c r="G376" i="7" s="1"/>
  <c r="F376" i="7"/>
  <c r="I376" i="7" s="1"/>
  <c r="L366" i="1"/>
  <c r="G372" i="7" s="1"/>
  <c r="F372" i="7"/>
  <c r="I372" i="7" s="1"/>
  <c r="P362" i="1"/>
  <c r="F368" i="7"/>
  <c r="I368" i="7" s="1"/>
  <c r="P358" i="1"/>
  <c r="F364" i="7"/>
  <c r="I364" i="7" s="1"/>
  <c r="L354" i="1"/>
  <c r="G360" i="7" s="1"/>
  <c r="F360" i="7"/>
  <c r="I360" i="7" s="1"/>
  <c r="P327" i="1"/>
  <c r="F333" i="7"/>
  <c r="I333" i="7" s="1"/>
  <c r="P288" i="1"/>
  <c r="F294" i="7"/>
  <c r="I294" i="7" s="1"/>
  <c r="P255" i="1"/>
  <c r="F261" i="7"/>
  <c r="I261" i="7" s="1"/>
  <c r="P242" i="1"/>
  <c r="F248" i="7"/>
  <c r="I248" i="7" s="1"/>
  <c r="L227" i="1"/>
  <c r="G233" i="7" s="1"/>
  <c r="F233" i="7"/>
  <c r="I233" i="7" s="1"/>
  <c r="P144" i="1"/>
  <c r="F149" i="7"/>
  <c r="I149" i="7" s="1"/>
  <c r="L130" i="1"/>
  <c r="G135" i="7" s="1"/>
  <c r="F135" i="7"/>
  <c r="I135" i="7" s="1"/>
  <c r="P121" i="1"/>
  <c r="F126" i="7"/>
  <c r="I126" i="7" s="1"/>
  <c r="P104" i="1"/>
  <c r="F109" i="7"/>
  <c r="I109" i="7" s="1"/>
  <c r="L66" i="1"/>
  <c r="G71" i="7" s="1"/>
  <c r="F71" i="7"/>
  <c r="I71" i="7" s="1"/>
  <c r="P17" i="1"/>
  <c r="F22" i="7"/>
  <c r="I22" i="7" s="1"/>
  <c r="L6" i="1"/>
  <c r="G11" i="7" s="1"/>
  <c r="F11" i="7"/>
  <c r="I11" i="7" s="1"/>
  <c r="L363" i="1"/>
  <c r="G369" i="7" s="1"/>
  <c r="F369" i="7"/>
  <c r="I369" i="7" s="1"/>
  <c r="P344" i="1"/>
  <c r="F350" i="7"/>
  <c r="I350" i="7" s="1"/>
  <c r="P145" i="1"/>
  <c r="F150" i="7"/>
  <c r="I150" i="7" s="1"/>
  <c r="L62" i="1"/>
  <c r="G67" i="7" s="1"/>
  <c r="F67" i="7"/>
  <c r="I67" i="7" s="1"/>
  <c r="O53" i="2"/>
  <c r="O54" i="2"/>
  <c r="O55" i="2"/>
  <c r="O56" i="2"/>
  <c r="O81" i="2"/>
  <c r="O99" i="2"/>
  <c r="O233" i="2"/>
  <c r="O284" i="2"/>
  <c r="P232" i="1"/>
  <c r="F238" i="7"/>
  <c r="I238" i="7" s="1"/>
  <c r="P204" i="1"/>
  <c r="F210" i="7"/>
  <c r="I210" i="7" s="1"/>
  <c r="P140" i="1"/>
  <c r="F145" i="7"/>
  <c r="I145" i="7" s="1"/>
  <c r="P117" i="1"/>
  <c r="F122" i="7"/>
  <c r="I122" i="7" s="1"/>
  <c r="O34" i="2"/>
  <c r="O35" i="2"/>
  <c r="O36" i="2"/>
  <c r="P57" i="2"/>
  <c r="P58" i="2"/>
  <c r="P59" i="2"/>
  <c r="P60" i="2"/>
  <c r="O61" i="2"/>
  <c r="V81" i="2"/>
  <c r="P85" i="2"/>
  <c r="O87" i="2"/>
  <c r="R89" i="2"/>
  <c r="V99" i="2"/>
  <c r="P103" i="2"/>
  <c r="P141" i="2"/>
  <c r="R141" i="2" s="1"/>
  <c r="O159" i="2"/>
  <c r="O187" i="2"/>
  <c r="V194" i="2"/>
  <c r="O215" i="2"/>
  <c r="P217" i="2"/>
  <c r="P257" i="2"/>
  <c r="O263" i="2"/>
  <c r="P267" i="2"/>
  <c r="Q267" i="2" s="1"/>
  <c r="R272" i="2"/>
  <c r="V296" i="2"/>
  <c r="P425" i="1"/>
  <c r="F431" i="7"/>
  <c r="I431" i="7" s="1"/>
  <c r="L421" i="1"/>
  <c r="G427" i="7" s="1"/>
  <c r="F427" i="7"/>
  <c r="I427" i="7" s="1"/>
  <c r="L417" i="1"/>
  <c r="G423" i="7" s="1"/>
  <c r="F423" i="7"/>
  <c r="I423" i="7" s="1"/>
  <c r="P402" i="1"/>
  <c r="F408" i="7"/>
  <c r="I408" i="7" s="1"/>
  <c r="L398" i="1"/>
  <c r="G404" i="7" s="1"/>
  <c r="F404" i="7"/>
  <c r="I404" i="7" s="1"/>
  <c r="P348" i="1"/>
  <c r="F354" i="7"/>
  <c r="I354" i="7" s="1"/>
  <c r="L297" i="1"/>
  <c r="G303" i="7" s="1"/>
  <c r="F303" i="7"/>
  <c r="I303" i="7" s="1"/>
  <c r="P292" i="1"/>
  <c r="F298" i="7"/>
  <c r="I298" i="7" s="1"/>
  <c r="L281" i="1"/>
  <c r="G287" i="7" s="1"/>
  <c r="F287" i="7"/>
  <c r="I287" i="7" s="1"/>
  <c r="L235" i="1"/>
  <c r="G241" i="7" s="1"/>
  <c r="F241" i="7"/>
  <c r="I241" i="7" s="1"/>
  <c r="P231" i="1"/>
  <c r="F237" i="7"/>
  <c r="I237" i="7" s="1"/>
  <c r="P208" i="1"/>
  <c r="F214" i="7"/>
  <c r="I214" i="7" s="1"/>
  <c r="P157" i="1"/>
  <c r="F163" i="7"/>
  <c r="I163" i="7" s="1"/>
  <c r="P153" i="1"/>
  <c r="F159" i="7"/>
  <c r="I159" i="7" s="1"/>
  <c r="P148" i="1"/>
  <c r="F153" i="7"/>
  <c r="I153" i="7" s="1"/>
  <c r="L134" i="1"/>
  <c r="G139" i="7" s="1"/>
  <c r="F139" i="7"/>
  <c r="I139" i="7" s="1"/>
  <c r="P125" i="1"/>
  <c r="F130" i="7"/>
  <c r="I130" i="7" s="1"/>
  <c r="P116" i="1"/>
  <c r="F121" i="7"/>
  <c r="I121" i="7" s="1"/>
  <c r="P83" i="1"/>
  <c r="F88" i="7"/>
  <c r="I88" i="7" s="1"/>
  <c r="P60" i="1"/>
  <c r="F65" i="7"/>
  <c r="I65" i="7" s="1"/>
  <c r="P54" i="1"/>
  <c r="F59" i="7"/>
  <c r="I59" i="7" s="1"/>
  <c r="P47" i="1"/>
  <c r="F52" i="7"/>
  <c r="I52" i="7" s="1"/>
  <c r="P12" i="1"/>
  <c r="F17" i="7"/>
  <c r="I17" i="7" s="1"/>
  <c r="L371" i="1"/>
  <c r="G377" i="7" s="1"/>
  <c r="F377" i="7"/>
  <c r="I377" i="7" s="1"/>
  <c r="L122" i="1"/>
  <c r="G127" i="7" s="1"/>
  <c r="F127" i="7"/>
  <c r="I127" i="7" s="1"/>
  <c r="O225" i="2"/>
  <c r="P303" i="1"/>
  <c r="F309" i="7"/>
  <c r="I309" i="7" s="1"/>
  <c r="L198" i="1"/>
  <c r="G204" i="7" s="1"/>
  <c r="F204" i="7"/>
  <c r="I204" i="7" s="1"/>
  <c r="P158" i="1"/>
  <c r="F164" i="7"/>
  <c r="I164" i="7" s="1"/>
  <c r="L13" i="1"/>
  <c r="G18" i="7" s="1"/>
  <c r="F18" i="7"/>
  <c r="I18" i="7" s="1"/>
  <c r="P34" i="2"/>
  <c r="P35" i="2"/>
  <c r="P36" i="2"/>
  <c r="P61" i="2"/>
  <c r="V90" i="2"/>
  <c r="V148" i="2"/>
  <c r="P187" i="2"/>
  <c r="V200" i="2"/>
  <c r="P215" i="2"/>
  <c r="P263" i="2"/>
  <c r="P2" i="1"/>
  <c r="F7" i="7"/>
  <c r="I7" i="7" s="1"/>
  <c r="P429" i="1"/>
  <c r="F435" i="7"/>
  <c r="I435" i="7" s="1"/>
  <c r="P387" i="1"/>
  <c r="F393" i="7"/>
  <c r="I393" i="7" s="1"/>
  <c r="P369" i="1"/>
  <c r="F375" i="7"/>
  <c r="I375" i="7" s="1"/>
  <c r="L365" i="1"/>
  <c r="G371" i="7" s="1"/>
  <c r="F371" i="7"/>
  <c r="I371" i="7" s="1"/>
  <c r="L361" i="1"/>
  <c r="G367" i="7" s="1"/>
  <c r="F367" i="7"/>
  <c r="I367" i="7" s="1"/>
  <c r="P357" i="1"/>
  <c r="F363" i="7"/>
  <c r="I363" i="7" s="1"/>
  <c r="P326" i="1"/>
  <c r="F332" i="7"/>
  <c r="I332" i="7" s="1"/>
  <c r="P267" i="1"/>
  <c r="F273" i="7"/>
  <c r="I273" i="7" s="1"/>
  <c r="P260" i="1"/>
  <c r="F266" i="7"/>
  <c r="I266" i="7" s="1"/>
  <c r="P254" i="1"/>
  <c r="F260" i="7"/>
  <c r="I260" i="7" s="1"/>
  <c r="P247" i="1"/>
  <c r="F253" i="7"/>
  <c r="I253" i="7" s="1"/>
  <c r="L202" i="1"/>
  <c r="G208" i="7" s="1"/>
  <c r="F208" i="7"/>
  <c r="I208" i="7" s="1"/>
  <c r="P188" i="1"/>
  <c r="F194" i="7"/>
  <c r="I194" i="7" s="1"/>
  <c r="P183" i="1"/>
  <c r="F189" i="7"/>
  <c r="I189" i="7" s="1"/>
  <c r="L177" i="1"/>
  <c r="G183" i="7" s="1"/>
  <c r="F183" i="7"/>
  <c r="I183" i="7" s="1"/>
  <c r="L138" i="1"/>
  <c r="G143" i="7" s="1"/>
  <c r="F143" i="7"/>
  <c r="I143" i="7" s="1"/>
  <c r="P129" i="1"/>
  <c r="F134" i="7"/>
  <c r="I134" i="7" s="1"/>
  <c r="P120" i="1"/>
  <c r="F125" i="7"/>
  <c r="I125" i="7" s="1"/>
  <c r="P103" i="1"/>
  <c r="F108" i="7"/>
  <c r="I108" i="7" s="1"/>
  <c r="P76" i="1"/>
  <c r="F81" i="7"/>
  <c r="I81" i="7" s="1"/>
  <c r="L70" i="1"/>
  <c r="G75" i="7" s="1"/>
  <c r="F75" i="7"/>
  <c r="I75" i="7" s="1"/>
  <c r="P21" i="1"/>
  <c r="F26" i="7"/>
  <c r="I26" i="7" s="1"/>
  <c r="P194" i="2"/>
  <c r="R194" i="2" s="1"/>
  <c r="P200" i="2"/>
  <c r="L418" i="1"/>
  <c r="G424" i="7" s="1"/>
  <c r="F424" i="7"/>
  <c r="I424" i="7" s="1"/>
  <c r="L389" i="1"/>
  <c r="G395" i="7" s="1"/>
  <c r="F395" i="7"/>
  <c r="I395" i="7" s="1"/>
  <c r="L293" i="1"/>
  <c r="G299" i="7" s="1"/>
  <c r="F299" i="7"/>
  <c r="I299" i="7" s="1"/>
  <c r="L215" i="1"/>
  <c r="G221" i="7" s="1"/>
  <c r="F221" i="7"/>
  <c r="I221" i="7" s="1"/>
  <c r="P179" i="1"/>
  <c r="F185" i="7"/>
  <c r="I185" i="7" s="1"/>
  <c r="P72" i="1"/>
  <c r="F77" i="7"/>
  <c r="I77" i="7" s="1"/>
  <c r="O89" i="2"/>
  <c r="V87" i="2"/>
  <c r="O157" i="2"/>
  <c r="P158" i="2"/>
  <c r="V159" i="2"/>
  <c r="Q167" i="2"/>
  <c r="P168" i="2"/>
  <c r="P211" i="2"/>
  <c r="P213" i="2"/>
  <c r="O237" i="2"/>
  <c r="O245" i="2"/>
  <c r="V248" i="2"/>
  <c r="V262" i="2"/>
  <c r="V273" i="2"/>
  <c r="P275" i="2"/>
  <c r="O277" i="2"/>
  <c r="V288" i="2"/>
  <c r="P300" i="2"/>
  <c r="V305" i="2"/>
  <c r="P424" i="1"/>
  <c r="F430" i="7"/>
  <c r="I430" i="7" s="1"/>
  <c r="P420" i="1"/>
  <c r="F426" i="7"/>
  <c r="I426" i="7" s="1"/>
  <c r="P416" i="1"/>
  <c r="F422" i="7"/>
  <c r="I422" i="7" s="1"/>
  <c r="P405" i="1"/>
  <c r="F411" i="7"/>
  <c r="I411" i="7" s="1"/>
  <c r="P401" i="1"/>
  <c r="F407" i="7"/>
  <c r="I407" i="7" s="1"/>
  <c r="P397" i="1"/>
  <c r="F403" i="7"/>
  <c r="I403" i="7" s="1"/>
  <c r="P391" i="1"/>
  <c r="F397" i="7"/>
  <c r="I397" i="7" s="1"/>
  <c r="L311" i="1"/>
  <c r="G317" i="7" s="1"/>
  <c r="F317" i="7"/>
  <c r="I317" i="7" s="1"/>
  <c r="P306" i="1"/>
  <c r="F312" i="7"/>
  <c r="I312" i="7" s="1"/>
  <c r="P300" i="1"/>
  <c r="F306" i="7"/>
  <c r="I306" i="7" s="1"/>
  <c r="P280" i="1"/>
  <c r="F286" i="7"/>
  <c r="I286" i="7" s="1"/>
  <c r="L234" i="1"/>
  <c r="G240" i="7" s="1"/>
  <c r="F240" i="7"/>
  <c r="I240" i="7" s="1"/>
  <c r="L225" i="1"/>
  <c r="L207" i="1"/>
  <c r="G213" i="7" s="1"/>
  <c r="F213" i="7"/>
  <c r="I213" i="7" s="1"/>
  <c r="P156" i="1"/>
  <c r="F162" i="7"/>
  <c r="I162" i="7" s="1"/>
  <c r="P152" i="1"/>
  <c r="F157" i="7"/>
  <c r="I157" i="7" s="1"/>
  <c r="L142" i="1"/>
  <c r="G147" i="7" s="1"/>
  <c r="F147" i="7"/>
  <c r="I147" i="7" s="1"/>
  <c r="P133" i="1"/>
  <c r="F138" i="7"/>
  <c r="I138" i="7" s="1"/>
  <c r="P124" i="1"/>
  <c r="F129" i="7"/>
  <c r="I129" i="7" s="1"/>
  <c r="L82" i="1"/>
  <c r="G87" i="7" s="1"/>
  <c r="F87" i="7"/>
  <c r="I87" i="7" s="1"/>
  <c r="P64" i="1"/>
  <c r="F69" i="7"/>
  <c r="I69" i="7" s="1"/>
  <c r="L46" i="1"/>
  <c r="G51" i="7" s="1"/>
  <c r="F51" i="7"/>
  <c r="I51" i="7" s="1"/>
  <c r="P33" i="1"/>
  <c r="F38" i="7"/>
  <c r="I38" i="7" s="1"/>
  <c r="L367" i="1"/>
  <c r="G373" i="7" s="1"/>
  <c r="F373" i="7"/>
  <c r="I373" i="7" s="1"/>
  <c r="P186" i="1"/>
  <c r="F192" i="7"/>
  <c r="I192" i="7" s="1"/>
  <c r="L18" i="1"/>
  <c r="G23" i="7" s="1"/>
  <c r="F23" i="7"/>
  <c r="I23" i="7" s="1"/>
  <c r="L422" i="1"/>
  <c r="G428" i="7" s="1"/>
  <c r="F428" i="7"/>
  <c r="I428" i="7" s="1"/>
  <c r="L403" i="1"/>
  <c r="G409" i="7" s="1"/>
  <c r="F409" i="7"/>
  <c r="I409" i="7" s="1"/>
  <c r="L298" i="1"/>
  <c r="G304" i="7" s="1"/>
  <c r="F304" i="7"/>
  <c r="I304" i="7" s="1"/>
  <c r="P236" i="1"/>
  <c r="F242" i="7"/>
  <c r="I242" i="7" s="1"/>
  <c r="L209" i="1"/>
  <c r="G215" i="7" s="1"/>
  <c r="F215" i="7"/>
  <c r="I215" i="7" s="1"/>
  <c r="P174" i="1"/>
  <c r="F180" i="7"/>
  <c r="I180" i="7" s="1"/>
  <c r="L126" i="1"/>
  <c r="G131" i="7" s="1"/>
  <c r="F131" i="7"/>
  <c r="I131" i="7" s="1"/>
  <c r="V85" i="2"/>
  <c r="R95" i="2"/>
  <c r="V103" i="2"/>
  <c r="V141" i="2"/>
  <c r="V152" i="2"/>
  <c r="O156" i="2"/>
  <c r="P157" i="2"/>
  <c r="P196" i="2"/>
  <c r="O229" i="2"/>
  <c r="O236" i="2"/>
  <c r="V252" i="2"/>
  <c r="V280" i="2"/>
  <c r="P434" i="1"/>
  <c r="F440" i="7"/>
  <c r="I440" i="7" s="1"/>
  <c r="P386" i="1"/>
  <c r="F392" i="7"/>
  <c r="I392" i="7" s="1"/>
  <c r="P372" i="1"/>
  <c r="F378" i="7"/>
  <c r="I378" i="7" s="1"/>
  <c r="P368" i="1"/>
  <c r="F374" i="7"/>
  <c r="I374" i="7" s="1"/>
  <c r="P364" i="1"/>
  <c r="F370" i="7"/>
  <c r="I370" i="7" s="1"/>
  <c r="P360" i="1"/>
  <c r="F366" i="7"/>
  <c r="I366" i="7" s="1"/>
  <c r="P356" i="1"/>
  <c r="F362" i="7"/>
  <c r="I362" i="7" s="1"/>
  <c r="L325" i="1"/>
  <c r="G331" i="7" s="1"/>
  <c r="F331" i="7"/>
  <c r="I331" i="7" s="1"/>
  <c r="P290" i="1"/>
  <c r="F296" i="7"/>
  <c r="I296" i="7" s="1"/>
  <c r="L229" i="1"/>
  <c r="G235" i="7" s="1"/>
  <c r="F235" i="7"/>
  <c r="I235" i="7" s="1"/>
  <c r="L211" i="1"/>
  <c r="G217" i="7" s="1"/>
  <c r="F217" i="7"/>
  <c r="I217" i="7" s="1"/>
  <c r="P187" i="1"/>
  <c r="F193" i="7"/>
  <c r="I193" i="7" s="1"/>
  <c r="L146" i="1"/>
  <c r="G151" i="7" s="1"/>
  <c r="F151" i="7"/>
  <c r="I151" i="7" s="1"/>
  <c r="P137" i="1"/>
  <c r="F142" i="7"/>
  <c r="I142" i="7" s="1"/>
  <c r="P128" i="1"/>
  <c r="F133" i="7"/>
  <c r="I133" i="7" s="1"/>
  <c r="L114" i="1"/>
  <c r="G119" i="7" s="1"/>
  <c r="F119" i="7"/>
  <c r="I119" i="7" s="1"/>
  <c r="P102" i="1"/>
  <c r="F107" i="7"/>
  <c r="I107" i="7" s="1"/>
  <c r="L95" i="1"/>
  <c r="L58" i="1"/>
  <c r="G63" i="7" s="1"/>
  <c r="F63" i="7"/>
  <c r="I63" i="7" s="1"/>
  <c r="P39" i="1"/>
  <c r="F44" i="7"/>
  <c r="I44" i="7" s="1"/>
  <c r="L9" i="1"/>
  <c r="G14" i="7" s="1"/>
  <c r="F14" i="7"/>
  <c r="I14" i="7" s="1"/>
  <c r="P414" i="1"/>
  <c r="F420" i="7"/>
  <c r="I420" i="7" s="1"/>
  <c r="L355" i="1"/>
  <c r="G361" i="7" s="1"/>
  <c r="F361" i="7"/>
  <c r="I361" i="7" s="1"/>
  <c r="L289" i="1"/>
  <c r="G295" i="7" s="1"/>
  <c r="F295" i="7"/>
  <c r="I295" i="7" s="1"/>
  <c r="L24" i="1"/>
  <c r="G29" i="7" s="1"/>
  <c r="F29" i="7"/>
  <c r="I29" i="7" s="1"/>
  <c r="O287" i="2"/>
  <c r="P426" i="1"/>
  <c r="F432" i="7"/>
  <c r="I432" i="7" s="1"/>
  <c r="P399" i="1"/>
  <c r="F405" i="7"/>
  <c r="I405" i="7" s="1"/>
  <c r="P349" i="1"/>
  <c r="F355" i="7"/>
  <c r="I355" i="7" s="1"/>
  <c r="L309" i="1"/>
  <c r="G315" i="7" s="1"/>
  <c r="F315" i="7"/>
  <c r="I315" i="7" s="1"/>
  <c r="L277" i="1"/>
  <c r="G283" i="7" s="1"/>
  <c r="F283" i="7"/>
  <c r="I283" i="7" s="1"/>
  <c r="P149" i="1"/>
  <c r="F154" i="7"/>
  <c r="I154" i="7" s="1"/>
  <c r="P44" i="2"/>
  <c r="O46" i="2"/>
  <c r="O47" i="2"/>
  <c r="O48" i="2"/>
  <c r="P92" i="2"/>
  <c r="O138" i="2"/>
  <c r="P144" i="2"/>
  <c r="P156" i="2"/>
  <c r="V166" i="2"/>
  <c r="O220" i="2"/>
  <c r="V274" i="2"/>
  <c r="P427" i="1"/>
  <c r="F433" i="7"/>
  <c r="I433" i="7" s="1"/>
  <c r="L423" i="1"/>
  <c r="G429" i="7" s="1"/>
  <c r="F429" i="7"/>
  <c r="I429" i="7" s="1"/>
  <c r="P419" i="1"/>
  <c r="F425" i="7"/>
  <c r="I425" i="7" s="1"/>
  <c r="L409" i="1"/>
  <c r="G415" i="7" s="1"/>
  <c r="F415" i="7"/>
  <c r="I415" i="7" s="1"/>
  <c r="P390" i="1"/>
  <c r="F396" i="7"/>
  <c r="I396" i="7" s="1"/>
  <c r="L350" i="1"/>
  <c r="G356" i="7" s="1"/>
  <c r="F356" i="7"/>
  <c r="I356" i="7" s="1"/>
  <c r="P310" i="1"/>
  <c r="F316" i="7"/>
  <c r="I316" i="7" s="1"/>
  <c r="L299" i="1"/>
  <c r="G305" i="7" s="1"/>
  <c r="F305" i="7"/>
  <c r="I305" i="7" s="1"/>
  <c r="P294" i="1"/>
  <c r="F300" i="7"/>
  <c r="I300" i="7" s="1"/>
  <c r="L233" i="1"/>
  <c r="G239" i="7" s="1"/>
  <c r="F239" i="7"/>
  <c r="I239" i="7" s="1"/>
  <c r="P216" i="1"/>
  <c r="F222" i="7"/>
  <c r="I222" i="7" s="1"/>
  <c r="P175" i="1"/>
  <c r="F181" i="7"/>
  <c r="I181" i="7" s="1"/>
  <c r="L155" i="1"/>
  <c r="G161" i="7" s="1"/>
  <c r="F161" i="7"/>
  <c r="I161" i="7" s="1"/>
  <c r="P141" i="1"/>
  <c r="F146" i="7"/>
  <c r="I146" i="7" s="1"/>
  <c r="P132" i="1"/>
  <c r="F137" i="7"/>
  <c r="I137" i="7" s="1"/>
  <c r="L118" i="1"/>
  <c r="G123" i="7" s="1"/>
  <c r="F123" i="7"/>
  <c r="I123" i="7" s="1"/>
  <c r="L106" i="1"/>
  <c r="G111" i="7" s="1"/>
  <c r="F111" i="7"/>
  <c r="I111" i="7" s="1"/>
  <c r="P68" i="1"/>
  <c r="F73" i="7"/>
  <c r="I73" i="7" s="1"/>
  <c r="L32" i="1"/>
  <c r="G37" i="7" s="1"/>
  <c r="F37" i="7"/>
  <c r="I37" i="7" s="1"/>
  <c r="L14" i="1"/>
  <c r="G19" i="7" s="1"/>
  <c r="F19" i="7"/>
  <c r="I19" i="7" s="1"/>
  <c r="L12" i="1"/>
  <c r="G17" i="7" s="1"/>
  <c r="P32" i="1"/>
  <c r="L47" i="1"/>
  <c r="G52" i="7" s="1"/>
  <c r="P408" i="1"/>
  <c r="L408" i="1"/>
  <c r="G414" i="7" s="1"/>
  <c r="P384" i="1"/>
  <c r="L384" i="1"/>
  <c r="G390" i="7" s="1"/>
  <c r="P15" i="1"/>
  <c r="L15" i="1"/>
  <c r="G20" i="7" s="1"/>
  <c r="L2" i="1"/>
  <c r="G7" i="7" s="1"/>
  <c r="L424" i="1"/>
  <c r="G430" i="7" s="1"/>
  <c r="L420" i="1"/>
  <c r="G426" i="7" s="1"/>
  <c r="L416" i="1"/>
  <c r="G422" i="7" s="1"/>
  <c r="L402" i="1"/>
  <c r="G408" i="7" s="1"/>
  <c r="L397" i="1"/>
  <c r="G403" i="7" s="1"/>
  <c r="L369" i="1"/>
  <c r="G375" i="7" s="1"/>
  <c r="L364" i="1"/>
  <c r="G370" i="7" s="1"/>
  <c r="L358" i="1"/>
  <c r="G364" i="7" s="1"/>
  <c r="L349" i="1"/>
  <c r="G355" i="7" s="1"/>
  <c r="L327" i="1"/>
  <c r="G333" i="7" s="1"/>
  <c r="L310" i="1"/>
  <c r="G316" i="7" s="1"/>
  <c r="L282" i="1"/>
  <c r="G288" i="7" s="1"/>
  <c r="L260" i="1"/>
  <c r="G266" i="7" s="1"/>
  <c r="L236" i="1"/>
  <c r="G242" i="7" s="1"/>
  <c r="L231" i="1"/>
  <c r="G237" i="7" s="1"/>
  <c r="L208" i="1"/>
  <c r="G214" i="7" s="1"/>
  <c r="L204" i="1"/>
  <c r="G210" i="7" s="1"/>
  <c r="L188" i="1"/>
  <c r="G194" i="7" s="1"/>
  <c r="L175" i="1"/>
  <c r="G181" i="7" s="1"/>
  <c r="L157" i="1"/>
  <c r="G163" i="7" s="1"/>
  <c r="L152" i="1"/>
  <c r="G157" i="7" s="1"/>
  <c r="L141" i="1"/>
  <c r="G146" i="7" s="1"/>
  <c r="L136" i="1"/>
  <c r="G141" i="7" s="1"/>
  <c r="L125" i="1"/>
  <c r="G130" i="7" s="1"/>
  <c r="L120" i="1"/>
  <c r="G125" i="7" s="1"/>
  <c r="L76" i="1"/>
  <c r="G81" i="7" s="1"/>
  <c r="L72" i="1"/>
  <c r="G77" i="7" s="1"/>
  <c r="L43" i="1"/>
  <c r="G48" i="7" s="1"/>
  <c r="L39" i="1"/>
  <c r="G44" i="7" s="1"/>
  <c r="L21" i="1"/>
  <c r="G26" i="7" s="1"/>
  <c r="L17" i="1"/>
  <c r="G22" i="7" s="1"/>
  <c r="P423" i="1"/>
  <c r="P418" i="1"/>
  <c r="P413" i="1"/>
  <c r="P409" i="1"/>
  <c r="P403" i="1"/>
  <c r="P398" i="1"/>
  <c r="P389" i="1"/>
  <c r="P371" i="1"/>
  <c r="P366" i="1"/>
  <c r="P361" i="1"/>
  <c r="P355" i="1"/>
  <c r="P325" i="1"/>
  <c r="P309" i="1"/>
  <c r="P277" i="1"/>
  <c r="P235" i="1"/>
  <c r="P225" i="1"/>
  <c r="P207" i="1"/>
  <c r="P202" i="1"/>
  <c r="P198" i="1"/>
  <c r="P177" i="1"/>
  <c r="P146" i="1"/>
  <c r="P130" i="1"/>
  <c r="P114" i="1"/>
  <c r="P106" i="1"/>
  <c r="P46" i="1"/>
  <c r="P24" i="1"/>
  <c r="P3" i="1"/>
  <c r="L3" i="1"/>
  <c r="G8" i="7" s="1"/>
  <c r="L427" i="1"/>
  <c r="G433" i="7" s="1"/>
  <c r="L419" i="1"/>
  <c r="G425" i="7" s="1"/>
  <c r="L401" i="1"/>
  <c r="G407" i="7" s="1"/>
  <c r="L391" i="1"/>
  <c r="G397" i="7" s="1"/>
  <c r="L387" i="1"/>
  <c r="G393" i="7" s="1"/>
  <c r="L368" i="1"/>
  <c r="G374" i="7" s="1"/>
  <c r="L362" i="1"/>
  <c r="G368" i="7" s="1"/>
  <c r="L357" i="1"/>
  <c r="G363" i="7" s="1"/>
  <c r="L348" i="1"/>
  <c r="G354" i="7" s="1"/>
  <c r="L326" i="1"/>
  <c r="G332" i="7" s="1"/>
  <c r="L300" i="1"/>
  <c r="G306" i="7" s="1"/>
  <c r="L290" i="1"/>
  <c r="G296" i="7" s="1"/>
  <c r="L280" i="1"/>
  <c r="G286" i="7" s="1"/>
  <c r="L267" i="1"/>
  <c r="G273" i="7" s="1"/>
  <c r="L255" i="1"/>
  <c r="G261" i="7" s="1"/>
  <c r="L247" i="1"/>
  <c r="G253" i="7" s="1"/>
  <c r="L216" i="1"/>
  <c r="G222" i="7" s="1"/>
  <c r="L187" i="1"/>
  <c r="G193" i="7" s="1"/>
  <c r="L183" i="1"/>
  <c r="G189" i="7" s="1"/>
  <c r="L179" i="1"/>
  <c r="G185" i="7" s="1"/>
  <c r="L174" i="1"/>
  <c r="G180" i="7" s="1"/>
  <c r="L156" i="1"/>
  <c r="G162" i="7" s="1"/>
  <c r="L145" i="1"/>
  <c r="G150" i="7" s="1"/>
  <c r="L140" i="1"/>
  <c r="G145" i="7" s="1"/>
  <c r="L129" i="1"/>
  <c r="G134" i="7" s="1"/>
  <c r="L124" i="1"/>
  <c r="G129" i="7" s="1"/>
  <c r="L104" i="1"/>
  <c r="G109" i="7" s="1"/>
  <c r="L60" i="1"/>
  <c r="G65" i="7" s="1"/>
  <c r="L54" i="1"/>
  <c r="G59" i="7" s="1"/>
  <c r="P422" i="1"/>
  <c r="P417" i="1"/>
  <c r="P370" i="1"/>
  <c r="P365" i="1"/>
  <c r="P359" i="1"/>
  <c r="P354" i="1"/>
  <c r="P350" i="1"/>
  <c r="P299" i="1"/>
  <c r="P281" i="1"/>
  <c r="P234" i="1"/>
  <c r="P229" i="1"/>
  <c r="P215" i="1"/>
  <c r="P211" i="1"/>
  <c r="P155" i="1"/>
  <c r="P134" i="1"/>
  <c r="P118" i="1"/>
  <c r="P82" i="1"/>
  <c r="P70" i="1"/>
  <c r="P66" i="1"/>
  <c r="P62" i="1"/>
  <c r="P58" i="1"/>
  <c r="P14" i="1"/>
  <c r="P6" i="1"/>
  <c r="P404" i="1"/>
  <c r="L404" i="1"/>
  <c r="G410" i="7" s="1"/>
  <c r="P400" i="1"/>
  <c r="L400" i="1"/>
  <c r="G406" i="7" s="1"/>
  <c r="P396" i="1"/>
  <c r="L396" i="1"/>
  <c r="G402" i="7" s="1"/>
  <c r="L434" i="1"/>
  <c r="G440" i="7" s="1"/>
  <c r="L426" i="1"/>
  <c r="G432" i="7" s="1"/>
  <c r="L414" i="1"/>
  <c r="G420" i="7" s="1"/>
  <c r="L405" i="1"/>
  <c r="G411" i="7" s="1"/>
  <c r="L399" i="1"/>
  <c r="G405" i="7" s="1"/>
  <c r="L390" i="1"/>
  <c r="G396" i="7" s="1"/>
  <c r="L386" i="1"/>
  <c r="G392" i="7" s="1"/>
  <c r="L372" i="1"/>
  <c r="G378" i="7" s="1"/>
  <c r="L356" i="1"/>
  <c r="G362" i="7" s="1"/>
  <c r="L303" i="1"/>
  <c r="G309" i="7" s="1"/>
  <c r="L294" i="1"/>
  <c r="G300" i="7" s="1"/>
  <c r="L288" i="1"/>
  <c r="G294" i="7" s="1"/>
  <c r="L254" i="1"/>
  <c r="G260" i="7" s="1"/>
  <c r="L242" i="1"/>
  <c r="G248" i="7" s="1"/>
  <c r="L228" i="1"/>
  <c r="G234" i="7" s="1"/>
  <c r="L186" i="1"/>
  <c r="G192" i="7" s="1"/>
  <c r="L154" i="1"/>
  <c r="G160" i="7" s="1"/>
  <c r="L149" i="1"/>
  <c r="G154" i="7" s="1"/>
  <c r="L144" i="1"/>
  <c r="G149" i="7" s="1"/>
  <c r="L133" i="1"/>
  <c r="G138" i="7" s="1"/>
  <c r="L128" i="1"/>
  <c r="G133" i="7" s="1"/>
  <c r="L117" i="1"/>
  <c r="G122" i="7" s="1"/>
  <c r="L103" i="1"/>
  <c r="G108" i="7" s="1"/>
  <c r="L83" i="1"/>
  <c r="G88" i="7" s="1"/>
  <c r="L64" i="1"/>
  <c r="G69" i="7" s="1"/>
  <c r="L33" i="1"/>
  <c r="G38" i="7" s="1"/>
  <c r="P421" i="1"/>
  <c r="P363" i="1"/>
  <c r="P311" i="1"/>
  <c r="P298" i="1"/>
  <c r="P289" i="1"/>
  <c r="P233" i="1"/>
  <c r="P227" i="1"/>
  <c r="P138" i="1"/>
  <c r="P122" i="1"/>
  <c r="P95" i="1"/>
  <c r="P18" i="1"/>
  <c r="P13" i="1"/>
  <c r="P9" i="1"/>
  <c r="L429" i="1"/>
  <c r="G435" i="7" s="1"/>
  <c r="L425" i="1"/>
  <c r="G431" i="7" s="1"/>
  <c r="L360" i="1"/>
  <c r="G366" i="7" s="1"/>
  <c r="L344" i="1"/>
  <c r="G350" i="7" s="1"/>
  <c r="L306" i="1"/>
  <c r="G312" i="7" s="1"/>
  <c r="L292" i="1"/>
  <c r="G298" i="7" s="1"/>
  <c r="L232" i="1"/>
  <c r="G238" i="7" s="1"/>
  <c r="L158" i="1"/>
  <c r="G164" i="7" s="1"/>
  <c r="L153" i="1"/>
  <c r="G159" i="7" s="1"/>
  <c r="L148" i="1"/>
  <c r="G153" i="7" s="1"/>
  <c r="L137" i="1"/>
  <c r="G142" i="7" s="1"/>
  <c r="L132" i="1"/>
  <c r="G137" i="7" s="1"/>
  <c r="L121" i="1"/>
  <c r="G126" i="7" s="1"/>
  <c r="L116" i="1"/>
  <c r="G121" i="7" s="1"/>
  <c r="L102" i="1"/>
  <c r="G107" i="7" s="1"/>
  <c r="L68" i="1"/>
  <c r="G73" i="7" s="1"/>
  <c r="P367" i="1"/>
  <c r="P297" i="1"/>
  <c r="P293" i="1"/>
  <c r="P209" i="1"/>
  <c r="P142" i="1"/>
  <c r="P126" i="1"/>
  <c r="P24" i="2"/>
  <c r="O24" i="2"/>
  <c r="V24" i="2"/>
  <c r="P32" i="2"/>
  <c r="O32" i="2"/>
  <c r="V32" i="2"/>
  <c r="P43" i="2"/>
  <c r="O43" i="2"/>
  <c r="V43" i="2"/>
  <c r="P78" i="2"/>
  <c r="O78" i="2"/>
  <c r="V78" i="2"/>
  <c r="P96" i="2"/>
  <c r="O96" i="2"/>
  <c r="P129" i="2"/>
  <c r="O129" i="2"/>
  <c r="V129" i="2"/>
  <c r="P13" i="2"/>
  <c r="O13" i="2"/>
  <c r="P133" i="2"/>
  <c r="O133" i="2"/>
  <c r="V133" i="2"/>
  <c r="P154" i="2"/>
  <c r="O154" i="2"/>
  <c r="P179" i="2"/>
  <c r="O179" i="2"/>
  <c r="V179" i="2"/>
  <c r="P20" i="2"/>
  <c r="O20" i="2"/>
  <c r="V20" i="2"/>
  <c r="P28" i="2"/>
  <c r="O28" i="2"/>
  <c r="V28" i="2"/>
  <c r="P67" i="2"/>
  <c r="O67" i="2"/>
  <c r="V67" i="2"/>
  <c r="P11" i="2"/>
  <c r="O11" i="2"/>
  <c r="V11" i="2"/>
  <c r="P71" i="2"/>
  <c r="O71" i="2"/>
  <c r="V71" i="2"/>
  <c r="P84" i="2"/>
  <c r="O84" i="2"/>
  <c r="P132" i="2"/>
  <c r="O132" i="2"/>
  <c r="V132" i="2"/>
  <c r="P26" i="2"/>
  <c r="O26" i="2"/>
  <c r="V26" i="2"/>
  <c r="P65" i="2"/>
  <c r="O65" i="2"/>
  <c r="V65" i="2"/>
  <c r="P102" i="2"/>
  <c r="O102" i="2"/>
  <c r="O143" i="2"/>
  <c r="V143" i="2"/>
  <c r="P143" i="2"/>
  <c r="P165" i="2"/>
  <c r="O165" i="2"/>
  <c r="V165" i="2"/>
  <c r="P22" i="2"/>
  <c r="O22" i="2"/>
  <c r="V22" i="2"/>
  <c r="P30" i="2"/>
  <c r="O30" i="2"/>
  <c r="V30" i="2"/>
  <c r="P69" i="2"/>
  <c r="O69" i="2"/>
  <c r="V69" i="2"/>
  <c r="V84" i="2"/>
  <c r="V96" i="2"/>
  <c r="V102" i="2"/>
  <c r="P128" i="2"/>
  <c r="O128" i="2"/>
  <c r="V128" i="2"/>
  <c r="P131" i="2"/>
  <c r="O131" i="2"/>
  <c r="V131" i="2"/>
  <c r="U10" i="2"/>
  <c r="V10" i="2" s="1"/>
  <c r="T10" i="2"/>
  <c r="P12" i="2"/>
  <c r="O12" i="2"/>
  <c r="V16" i="2"/>
  <c r="P16" i="2"/>
  <c r="P19" i="2"/>
  <c r="O19" i="2"/>
  <c r="P23" i="2"/>
  <c r="O23" i="2"/>
  <c r="P27" i="2"/>
  <c r="O27" i="2"/>
  <c r="P31" i="2"/>
  <c r="O31" i="2"/>
  <c r="P64" i="2"/>
  <c r="O64" i="2"/>
  <c r="U77" i="2"/>
  <c r="V77" i="2" s="1"/>
  <c r="T77" i="2"/>
  <c r="V82" i="2"/>
  <c r="P82" i="2"/>
  <c r="R87" i="2"/>
  <c r="Q87" i="2"/>
  <c r="U101" i="2"/>
  <c r="V101" i="2" s="1"/>
  <c r="T101" i="2"/>
  <c r="P130" i="2"/>
  <c r="O130" i="2"/>
  <c r="V130" i="2"/>
  <c r="V134" i="2"/>
  <c r="O142" i="2"/>
  <c r="P142" i="2"/>
  <c r="O150" i="2"/>
  <c r="V150" i="2"/>
  <c r="P150" i="2"/>
  <c r="R152" i="2"/>
  <c r="Q152" i="2"/>
  <c r="V172" i="2"/>
  <c r="P172" i="2"/>
  <c r="P180" i="2"/>
  <c r="O180" i="2"/>
  <c r="V180" i="2"/>
  <c r="V216" i="2"/>
  <c r="P216" i="2"/>
  <c r="O216" i="2"/>
  <c r="O243" i="2"/>
  <c r="P243" i="2"/>
  <c r="V243" i="2"/>
  <c r="V12" i="2"/>
  <c r="V15" i="2"/>
  <c r="P15" i="2"/>
  <c r="V23" i="2"/>
  <c r="V27" i="2"/>
  <c r="V31" i="2"/>
  <c r="P33" i="2"/>
  <c r="V41" i="2"/>
  <c r="P41" i="2"/>
  <c r="V45" i="2"/>
  <c r="V72" i="2"/>
  <c r="V75" i="2"/>
  <c r="P75" i="2"/>
  <c r="R81" i="2"/>
  <c r="Q81" i="2"/>
  <c r="O83" i="2"/>
  <c r="P86" i="2"/>
  <c r="V86" i="2"/>
  <c r="T93" i="2"/>
  <c r="U95" i="2"/>
  <c r="V95" i="2" s="1"/>
  <c r="T95" i="2"/>
  <c r="O104" i="2"/>
  <c r="O106" i="2"/>
  <c r="O108" i="2"/>
  <c r="O110" i="2"/>
  <c r="O111" i="2"/>
  <c r="O114" i="2"/>
  <c r="O117" i="2"/>
  <c r="P134" i="2"/>
  <c r="P139" i="2"/>
  <c r="O139" i="2"/>
  <c r="P149" i="2"/>
  <c r="Q164" i="2"/>
  <c r="R164" i="2"/>
  <c r="P189" i="2"/>
  <c r="O189" i="2"/>
  <c r="P201" i="2"/>
  <c r="O201" i="2"/>
  <c r="O219" i="2"/>
  <c r="P219" i="2"/>
  <c r="V219" i="2"/>
  <c r="Q221" i="2"/>
  <c r="R221" i="2"/>
  <c r="P238" i="2"/>
  <c r="O238" i="2"/>
  <c r="P301" i="2"/>
  <c r="O301" i="2"/>
  <c r="V8" i="2"/>
  <c r="P8" i="2"/>
  <c r="O15" i="2"/>
  <c r="U18" i="2"/>
  <c r="V18" i="2" s="1"/>
  <c r="T18" i="2"/>
  <c r="O41" i="2"/>
  <c r="V62" i="2"/>
  <c r="P62" i="2"/>
  <c r="T73" i="2"/>
  <c r="V74" i="2"/>
  <c r="P74" i="2"/>
  <c r="O75" i="2"/>
  <c r="O77" i="2"/>
  <c r="P80" i="2"/>
  <c r="V80" i="2"/>
  <c r="R83" i="2"/>
  <c r="T87" i="2"/>
  <c r="U89" i="2"/>
  <c r="V89" i="2" s="1"/>
  <c r="T89" i="2"/>
  <c r="V94" i="2"/>
  <c r="P94" i="2"/>
  <c r="P97" i="2"/>
  <c r="V97" i="2"/>
  <c r="R99" i="2"/>
  <c r="Q99" i="2"/>
  <c r="O101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O127" i="2"/>
  <c r="V145" i="2"/>
  <c r="O146" i="2"/>
  <c r="V146" i="2"/>
  <c r="P146" i="2"/>
  <c r="Q153" i="2"/>
  <c r="R153" i="2"/>
  <c r="V163" i="2"/>
  <c r="P163" i="2"/>
  <c r="O164" i="2"/>
  <c r="R174" i="2"/>
  <c r="Q174" i="2"/>
  <c r="P175" i="2"/>
  <c r="O175" i="2"/>
  <c r="P177" i="2"/>
  <c r="O177" i="2"/>
  <c r="V177" i="2"/>
  <c r="P178" i="2"/>
  <c r="O178" i="2"/>
  <c r="P181" i="2"/>
  <c r="O181" i="2"/>
  <c r="V181" i="2"/>
  <c r="P182" i="2"/>
  <c r="O182" i="2"/>
  <c r="V183" i="2"/>
  <c r="O183" i="2"/>
  <c r="P183" i="2"/>
  <c r="V193" i="2"/>
  <c r="P193" i="2"/>
  <c r="O208" i="2"/>
  <c r="V208" i="2"/>
  <c r="P208" i="2"/>
  <c r="R209" i="2"/>
  <c r="Q209" i="2"/>
  <c r="V212" i="2"/>
  <c r="P212" i="2"/>
  <c r="O212" i="2"/>
  <c r="U220" i="2"/>
  <c r="V220" i="2" s="1"/>
  <c r="T220" i="2"/>
  <c r="P232" i="2"/>
  <c r="O232" i="2"/>
  <c r="O235" i="2"/>
  <c r="P235" i="2"/>
  <c r="V235" i="2"/>
  <c r="O246" i="2"/>
  <c r="V246" i="2"/>
  <c r="P246" i="2"/>
  <c r="R254" i="2"/>
  <c r="Q254" i="2"/>
  <c r="P255" i="2"/>
  <c r="O255" i="2"/>
  <c r="O279" i="2"/>
  <c r="P279" i="2"/>
  <c r="V279" i="2"/>
  <c r="P14" i="2"/>
  <c r="O14" i="2"/>
  <c r="V17" i="2"/>
  <c r="P17" i="2"/>
  <c r="P21" i="2"/>
  <c r="O21" i="2"/>
  <c r="P25" i="2"/>
  <c r="O25" i="2"/>
  <c r="P29" i="2"/>
  <c r="O29" i="2"/>
  <c r="P66" i="2"/>
  <c r="O66" i="2"/>
  <c r="P68" i="2"/>
  <c r="O68" i="2"/>
  <c r="P70" i="2"/>
  <c r="O70" i="2"/>
  <c r="P90" i="2"/>
  <c r="O90" i="2"/>
  <c r="U127" i="2"/>
  <c r="V127" i="2" s="1"/>
  <c r="T127" i="2"/>
  <c r="R140" i="2"/>
  <c r="Q140" i="2"/>
  <c r="V149" i="2"/>
  <c r="V154" i="2"/>
  <c r="V161" i="2"/>
  <c r="P161" i="2"/>
  <c r="P176" i="2"/>
  <c r="O176" i="2"/>
  <c r="V176" i="2"/>
  <c r="U188" i="2"/>
  <c r="V188" i="2" s="1"/>
  <c r="T188" i="2"/>
  <c r="R205" i="2"/>
  <c r="Q205" i="2"/>
  <c r="P222" i="2"/>
  <c r="O222" i="2"/>
  <c r="O227" i="2"/>
  <c r="P227" i="2"/>
  <c r="V227" i="2"/>
  <c r="V9" i="2"/>
  <c r="P9" i="2"/>
  <c r="O16" i="2"/>
  <c r="O17" i="2"/>
  <c r="V19" i="2"/>
  <c r="V25" i="2"/>
  <c r="V29" i="2"/>
  <c r="V33" i="2"/>
  <c r="V42" i="2"/>
  <c r="P42" i="2"/>
  <c r="P45" i="2"/>
  <c r="V64" i="2"/>
  <c r="V68" i="2"/>
  <c r="P72" i="2"/>
  <c r="V76" i="2"/>
  <c r="P76" i="2"/>
  <c r="P79" i="2"/>
  <c r="V79" i="2"/>
  <c r="O82" i="2"/>
  <c r="V100" i="2"/>
  <c r="P100" i="2"/>
  <c r="O105" i="2"/>
  <c r="O107" i="2"/>
  <c r="O109" i="2"/>
  <c r="O112" i="2"/>
  <c r="O113" i="2"/>
  <c r="O115" i="2"/>
  <c r="O116" i="2"/>
  <c r="O118" i="2"/>
  <c r="O119" i="2"/>
  <c r="O120" i="2"/>
  <c r="O121" i="2"/>
  <c r="O122" i="2"/>
  <c r="O123" i="2"/>
  <c r="O124" i="2"/>
  <c r="V126" i="2"/>
  <c r="P126" i="2"/>
  <c r="V135" i="2"/>
  <c r="P135" i="2"/>
  <c r="O135" i="2"/>
  <c r="V137" i="2"/>
  <c r="P137" i="2"/>
  <c r="O137" i="2"/>
  <c r="O140" i="2"/>
  <c r="V142" i="2"/>
  <c r="V160" i="2"/>
  <c r="P160" i="2"/>
  <c r="O161" i="2"/>
  <c r="V171" i="2"/>
  <c r="P171" i="2"/>
  <c r="O172" i="2"/>
  <c r="O192" i="2"/>
  <c r="P192" i="2"/>
  <c r="V214" i="2"/>
  <c r="P214" i="2"/>
  <c r="O214" i="2"/>
  <c r="O231" i="2"/>
  <c r="P231" i="2"/>
  <c r="P268" i="2"/>
  <c r="O268" i="2"/>
  <c r="O298" i="2"/>
  <c r="P298" i="2"/>
  <c r="V298" i="2"/>
  <c r="V7" i="2"/>
  <c r="P7" i="2"/>
  <c r="O10" i="2"/>
  <c r="J326" i="2"/>
  <c r="O7" i="2"/>
  <c r="O8" i="2"/>
  <c r="R10" i="2"/>
  <c r="O62" i="2"/>
  <c r="O74" i="2"/>
  <c r="R77" i="2"/>
  <c r="T81" i="2"/>
  <c r="U83" i="2"/>
  <c r="V83" i="2" s="1"/>
  <c r="T83" i="2"/>
  <c r="V88" i="2"/>
  <c r="P88" i="2"/>
  <c r="P91" i="2"/>
  <c r="V91" i="2"/>
  <c r="R93" i="2"/>
  <c r="Q93" i="2"/>
  <c r="O94" i="2"/>
  <c r="O95" i="2"/>
  <c r="P98" i="2"/>
  <c r="V98" i="2"/>
  <c r="R101" i="2"/>
  <c r="V125" i="2"/>
  <c r="R127" i="2"/>
  <c r="U139" i="2"/>
  <c r="V139" i="2" s="1"/>
  <c r="T139" i="2"/>
  <c r="U140" i="2"/>
  <c r="V140" i="2" s="1"/>
  <c r="P145" i="2"/>
  <c r="O153" i="2"/>
  <c r="R159" i="2"/>
  <c r="Q159" i="2"/>
  <c r="V162" i="2"/>
  <c r="P162" i="2"/>
  <c r="O163" i="2"/>
  <c r="P166" i="2"/>
  <c r="O166" i="2"/>
  <c r="V168" i="2"/>
  <c r="O169" i="2"/>
  <c r="V169" i="2"/>
  <c r="P169" i="2"/>
  <c r="V173" i="2"/>
  <c r="P173" i="2"/>
  <c r="O174" i="2"/>
  <c r="U175" i="2"/>
  <c r="V175" i="2" s="1"/>
  <c r="T175" i="2"/>
  <c r="V189" i="2"/>
  <c r="V190" i="2"/>
  <c r="O191" i="2"/>
  <c r="P191" i="2"/>
  <c r="V191" i="2"/>
  <c r="O193" i="2"/>
  <c r="V199" i="2"/>
  <c r="P199" i="2"/>
  <c r="O199" i="2"/>
  <c r="O204" i="2"/>
  <c r="V204" i="2"/>
  <c r="P204" i="2"/>
  <c r="P218" i="2"/>
  <c r="O218" i="2"/>
  <c r="O223" i="2"/>
  <c r="P223" i="2"/>
  <c r="V223" i="2"/>
  <c r="U224" i="2"/>
  <c r="V224" i="2" s="1"/>
  <c r="T224" i="2"/>
  <c r="R228" i="2"/>
  <c r="Q228" i="2"/>
  <c r="O239" i="2"/>
  <c r="P239" i="2"/>
  <c r="V239" i="2"/>
  <c r="U240" i="2"/>
  <c r="V240" i="2" s="1"/>
  <c r="T240" i="2"/>
  <c r="P253" i="2"/>
  <c r="O253" i="2"/>
  <c r="O261" i="2"/>
  <c r="P261" i="2"/>
  <c r="V261" i="2"/>
  <c r="P234" i="2"/>
  <c r="O234" i="2"/>
  <c r="Q237" i="2"/>
  <c r="R237" i="2"/>
  <c r="R244" i="2"/>
  <c r="Q244" i="2"/>
  <c r="O248" i="2"/>
  <c r="P248" i="2"/>
  <c r="T264" i="2"/>
  <c r="U264" i="2"/>
  <c r="V264" i="2" s="1"/>
  <c r="O273" i="2"/>
  <c r="P273" i="2"/>
  <c r="P289" i="2"/>
  <c r="O289" i="2"/>
  <c r="V289" i="2"/>
  <c r="R291" i="2"/>
  <c r="Q291" i="2"/>
  <c r="K326" i="2"/>
  <c r="V184" i="2"/>
  <c r="P184" i="2"/>
  <c r="O184" i="2"/>
  <c r="V186" i="2"/>
  <c r="P186" i="2"/>
  <c r="O186" i="2"/>
  <c r="P188" i="2"/>
  <c r="O188" i="2"/>
  <c r="V197" i="2"/>
  <c r="P197" i="2"/>
  <c r="P203" i="2"/>
  <c r="O203" i="2"/>
  <c r="R224" i="2"/>
  <c r="Q224" i="2"/>
  <c r="O228" i="2"/>
  <c r="P230" i="2"/>
  <c r="O230" i="2"/>
  <c r="V232" i="2"/>
  <c r="T236" i="2"/>
  <c r="R240" i="2"/>
  <c r="Q240" i="2"/>
  <c r="O244" i="2"/>
  <c r="O247" i="2"/>
  <c r="P247" i="2"/>
  <c r="O256" i="2"/>
  <c r="P256" i="2"/>
  <c r="T262" i="2"/>
  <c r="T268" i="2"/>
  <c r="U268" i="2"/>
  <c r="V268" i="2" s="1"/>
  <c r="O276" i="2"/>
  <c r="P276" i="2"/>
  <c r="P278" i="2"/>
  <c r="O278" i="2"/>
  <c r="O291" i="2"/>
  <c r="P293" i="2"/>
  <c r="O293" i="2"/>
  <c r="V293" i="2"/>
  <c r="P295" i="2"/>
  <c r="O295" i="2"/>
  <c r="P147" i="2"/>
  <c r="V147" i="2"/>
  <c r="P151" i="2"/>
  <c r="V151" i="2"/>
  <c r="T152" i="2"/>
  <c r="U153" i="2"/>
  <c r="V153" i="2" s="1"/>
  <c r="T153" i="2"/>
  <c r="P155" i="2"/>
  <c r="V155" i="2"/>
  <c r="T159" i="2"/>
  <c r="U164" i="2"/>
  <c r="V164" i="2" s="1"/>
  <c r="T164" i="2"/>
  <c r="P170" i="2"/>
  <c r="V170" i="2"/>
  <c r="V174" i="2"/>
  <c r="V195" i="2"/>
  <c r="P195" i="2"/>
  <c r="O197" i="2"/>
  <c r="V201" i="2"/>
  <c r="Q202" i="2"/>
  <c r="R202" i="2"/>
  <c r="O205" i="2"/>
  <c r="V205" i="2"/>
  <c r="P206" i="2"/>
  <c r="V206" i="2"/>
  <c r="O207" i="2"/>
  <c r="P207" i="2"/>
  <c r="O209" i="2"/>
  <c r="V209" i="2"/>
  <c r="P210" i="2"/>
  <c r="V210" i="2"/>
  <c r="R220" i="2"/>
  <c r="Q220" i="2"/>
  <c r="O224" i="2"/>
  <c r="P226" i="2"/>
  <c r="O226" i="2"/>
  <c r="V228" i="2"/>
  <c r="Q229" i="2"/>
  <c r="R229" i="2"/>
  <c r="T232" i="2"/>
  <c r="R236" i="2"/>
  <c r="Q236" i="2"/>
  <c r="O240" i="2"/>
  <c r="P242" i="2"/>
  <c r="O242" i="2"/>
  <c r="V244" i="2"/>
  <c r="Q245" i="2"/>
  <c r="R245" i="2"/>
  <c r="U247" i="2"/>
  <c r="V247" i="2" s="1"/>
  <c r="T247" i="2"/>
  <c r="O254" i="2"/>
  <c r="V254" i="2"/>
  <c r="V256" i="2"/>
  <c r="Q257" i="2"/>
  <c r="R257" i="2"/>
  <c r="P264" i="2"/>
  <c r="O264" i="2"/>
  <c r="R266" i="2"/>
  <c r="Q266" i="2"/>
  <c r="V276" i="2"/>
  <c r="V253" i="2"/>
  <c r="O258" i="2"/>
  <c r="P258" i="2"/>
  <c r="R262" i="2"/>
  <c r="Q262" i="2"/>
  <c r="O265" i="2"/>
  <c r="V265" i="2"/>
  <c r="O269" i="2"/>
  <c r="V269" i="2"/>
  <c r="P281" i="2"/>
  <c r="O281" i="2"/>
  <c r="V281" i="2"/>
  <c r="R283" i="2"/>
  <c r="Q283" i="2"/>
  <c r="P297" i="2"/>
  <c r="O297" i="2"/>
  <c r="U203" i="2"/>
  <c r="V203" i="2" s="1"/>
  <c r="U218" i="2"/>
  <c r="V218" i="2" s="1"/>
  <c r="U222" i="2"/>
  <c r="V222" i="2" s="1"/>
  <c r="U226" i="2"/>
  <c r="V226" i="2" s="1"/>
  <c r="U230" i="2"/>
  <c r="V230" i="2" s="1"/>
  <c r="U234" i="2"/>
  <c r="V234" i="2" s="1"/>
  <c r="U238" i="2"/>
  <c r="V238" i="2" s="1"/>
  <c r="U242" i="2"/>
  <c r="V242" i="2" s="1"/>
  <c r="V245" i="2"/>
  <c r="P250" i="2"/>
  <c r="T253" i="2"/>
  <c r="U255" i="2"/>
  <c r="V255" i="2" s="1"/>
  <c r="T255" i="2"/>
  <c r="P260" i="2"/>
  <c r="O260" i="2"/>
  <c r="O262" i="2"/>
  <c r="P265" i="2"/>
  <c r="R267" i="2"/>
  <c r="P269" i="2"/>
  <c r="U271" i="2"/>
  <c r="V271" i="2" s="1"/>
  <c r="T271" i="2"/>
  <c r="T278" i="2"/>
  <c r="U278" i="2"/>
  <c r="V278" i="2" s="1"/>
  <c r="O283" i="2"/>
  <c r="P285" i="2"/>
  <c r="O285" i="2"/>
  <c r="V285" i="2"/>
  <c r="R287" i="2"/>
  <c r="Q287" i="2"/>
  <c r="R280" i="2"/>
  <c r="Q280" i="2"/>
  <c r="V283" i="2"/>
  <c r="V287" i="2"/>
  <c r="V291" i="2"/>
  <c r="V295" i="2"/>
  <c r="V272" i="2"/>
  <c r="U275" i="2"/>
  <c r="V275" i="2" s="1"/>
  <c r="T275" i="2"/>
  <c r="O282" i="2"/>
  <c r="P282" i="2"/>
  <c r="O286" i="2"/>
  <c r="P286" i="2"/>
  <c r="O290" i="2"/>
  <c r="P290" i="2"/>
  <c r="O294" i="2"/>
  <c r="P294" i="2"/>
  <c r="R299" i="2"/>
  <c r="Q299" i="2"/>
  <c r="O302" i="2"/>
  <c r="V302" i="2"/>
  <c r="P302" i="2"/>
  <c r="U303" i="2"/>
  <c r="V303" i="2" s="1"/>
  <c r="T303" i="2"/>
  <c r="P304" i="2"/>
  <c r="O304" i="2"/>
  <c r="V304" i="2"/>
  <c r="Q305" i="2"/>
  <c r="R305" i="2"/>
  <c r="R306" i="2"/>
  <c r="Q306" i="2"/>
  <c r="V299" i="2"/>
  <c r="R303" i="2"/>
  <c r="Q303" i="2"/>
  <c r="U297" i="2"/>
  <c r="V297" i="2" s="1"/>
  <c r="U301" i="2"/>
  <c r="V301" i="2" s="1"/>
  <c r="O303" i="2"/>
  <c r="T306" i="2"/>
  <c r="U306" i="2"/>
  <c r="V306" i="2" s="1"/>
  <c r="O305" i="2"/>
  <c r="T305" i="2"/>
  <c r="J306" i="2"/>
  <c r="O306" i="2"/>
  <c r="H3" i="7" l="1"/>
  <c r="Q292" i="2"/>
  <c r="R292" i="2"/>
  <c r="Q277" i="2"/>
  <c r="R277" i="2"/>
  <c r="Q270" i="2"/>
  <c r="R270" i="2"/>
  <c r="Q259" i="2"/>
  <c r="R259" i="2"/>
  <c r="Q251" i="2"/>
  <c r="R251" i="2"/>
  <c r="R249" i="2"/>
  <c r="Q249" i="2"/>
  <c r="R241" i="2"/>
  <c r="Q241" i="2"/>
  <c r="R198" i="2"/>
  <c r="Q198" i="2"/>
  <c r="R190" i="2"/>
  <c r="Q190" i="2"/>
  <c r="R138" i="2"/>
  <c r="Q138" i="2"/>
  <c r="R73" i="2"/>
  <c r="Q73" i="2"/>
  <c r="R52" i="2"/>
  <c r="Q52" i="2"/>
  <c r="Q51" i="2"/>
  <c r="R51" i="2"/>
  <c r="Q50" i="2"/>
  <c r="R50" i="2"/>
  <c r="Q49" i="2"/>
  <c r="R49" i="2"/>
  <c r="Q47" i="2"/>
  <c r="R47" i="2"/>
  <c r="Q46" i="2"/>
  <c r="R46" i="2"/>
  <c r="R40" i="2"/>
  <c r="Q40" i="2"/>
  <c r="Q39" i="2"/>
  <c r="R39" i="2"/>
  <c r="R38" i="2"/>
  <c r="Q38" i="2"/>
  <c r="Q37" i="2"/>
  <c r="R37" i="2"/>
  <c r="R48" i="2"/>
  <c r="Q48" i="2"/>
  <c r="Q136" i="2"/>
  <c r="R136" i="2"/>
  <c r="Q185" i="2"/>
  <c r="R185" i="2"/>
  <c r="Q296" i="2"/>
  <c r="R296" i="2"/>
  <c r="R148" i="2"/>
  <c r="Q148" i="2"/>
  <c r="Q54" i="2"/>
  <c r="R54" i="2"/>
  <c r="Q55" i="2"/>
  <c r="R55" i="2"/>
  <c r="R56" i="2"/>
  <c r="Q56" i="2"/>
  <c r="R225" i="2"/>
  <c r="Q225" i="2"/>
  <c r="Q233" i="2"/>
  <c r="R233" i="2"/>
  <c r="Q284" i="2"/>
  <c r="R284" i="2"/>
  <c r="Q288" i="2"/>
  <c r="R288" i="2"/>
  <c r="R57" i="2"/>
  <c r="Q57" i="2"/>
  <c r="R58" i="2"/>
  <c r="Q58" i="2"/>
  <c r="R59" i="2"/>
  <c r="Q59" i="2"/>
  <c r="Q60" i="2"/>
  <c r="R60" i="2"/>
  <c r="R85" i="2"/>
  <c r="Q85" i="2"/>
  <c r="R103" i="2"/>
  <c r="Q103" i="2"/>
  <c r="R217" i="2"/>
  <c r="Q217" i="2"/>
  <c r="R34" i="2"/>
  <c r="Q34" i="2"/>
  <c r="R35" i="2"/>
  <c r="Q35" i="2"/>
  <c r="R36" i="2"/>
  <c r="Q36" i="2"/>
  <c r="Q61" i="2"/>
  <c r="R61" i="2"/>
  <c r="Q187" i="2"/>
  <c r="R187" i="2"/>
  <c r="R215" i="2"/>
  <c r="Q215" i="2"/>
  <c r="Q263" i="2"/>
  <c r="R263" i="2"/>
  <c r="Q158" i="2"/>
  <c r="R158" i="2"/>
  <c r="Q168" i="2"/>
  <c r="R168" i="2"/>
  <c r="R213" i="2"/>
  <c r="Q213" i="2"/>
  <c r="Q275" i="2"/>
  <c r="R275" i="2"/>
  <c r="Q300" i="2"/>
  <c r="R300" i="2"/>
  <c r="R157" i="2"/>
  <c r="Q157" i="2"/>
  <c r="R44" i="2"/>
  <c r="Q44" i="2"/>
  <c r="R92" i="2"/>
  <c r="Q92" i="2"/>
  <c r="R144" i="2"/>
  <c r="Q144" i="2"/>
  <c r="R156" i="2"/>
  <c r="Q156" i="2"/>
  <c r="R200" i="2"/>
  <c r="Q200" i="2"/>
  <c r="R211" i="2"/>
  <c r="Q211" i="2"/>
  <c r="R196" i="2"/>
  <c r="Q196" i="2"/>
  <c r="Q271" i="2"/>
  <c r="R271" i="2"/>
  <c r="R252" i="2"/>
  <c r="Q252" i="2"/>
  <c r="R53" i="2"/>
  <c r="Q141" i="2"/>
  <c r="Q194" i="2"/>
  <c r="Q290" i="2"/>
  <c r="R290" i="2"/>
  <c r="R273" i="2"/>
  <c r="Q273" i="2"/>
  <c r="R248" i="2"/>
  <c r="Q248" i="2"/>
  <c r="Q239" i="2"/>
  <c r="R239" i="2"/>
  <c r="R145" i="2"/>
  <c r="Q145" i="2"/>
  <c r="Q88" i="2"/>
  <c r="R88" i="2"/>
  <c r="Q135" i="2"/>
  <c r="R135" i="2"/>
  <c r="Q76" i="2"/>
  <c r="R76" i="2"/>
  <c r="Q212" i="2"/>
  <c r="R212" i="2"/>
  <c r="R119" i="2"/>
  <c r="Q119" i="2"/>
  <c r="R111" i="2"/>
  <c r="Q111" i="2"/>
  <c r="R97" i="2"/>
  <c r="Q97" i="2"/>
  <c r="R80" i="2"/>
  <c r="Q80" i="2"/>
  <c r="Q8" i="2"/>
  <c r="R8" i="2"/>
  <c r="Q64" i="2"/>
  <c r="R64" i="2"/>
  <c r="R31" i="2"/>
  <c r="Q31" i="2"/>
  <c r="R23" i="2"/>
  <c r="Q23" i="2"/>
  <c r="Q69" i="2"/>
  <c r="R69" i="2"/>
  <c r="Q71" i="2"/>
  <c r="R71" i="2"/>
  <c r="Q258" i="2"/>
  <c r="R258" i="2"/>
  <c r="R155" i="2"/>
  <c r="Q155" i="2"/>
  <c r="Q276" i="2"/>
  <c r="R276" i="2"/>
  <c r="Q188" i="2"/>
  <c r="R188" i="2"/>
  <c r="R98" i="2"/>
  <c r="Q98" i="2"/>
  <c r="Q268" i="2"/>
  <c r="R268" i="2"/>
  <c r="Q214" i="2"/>
  <c r="R214" i="2"/>
  <c r="Q160" i="2"/>
  <c r="R160" i="2"/>
  <c r="R66" i="2"/>
  <c r="Q66" i="2"/>
  <c r="R21" i="2"/>
  <c r="Q21" i="2"/>
  <c r="R146" i="2"/>
  <c r="Q146" i="2"/>
  <c r="R122" i="2"/>
  <c r="Q122" i="2"/>
  <c r="R114" i="2"/>
  <c r="Q114" i="2"/>
  <c r="R106" i="2"/>
  <c r="Q106" i="2"/>
  <c r="Q94" i="2"/>
  <c r="R94" i="2"/>
  <c r="Q219" i="2"/>
  <c r="R219" i="2"/>
  <c r="R149" i="2"/>
  <c r="Q149" i="2"/>
  <c r="Q180" i="2"/>
  <c r="R180" i="2"/>
  <c r="R165" i="2"/>
  <c r="Q165" i="2"/>
  <c r="Q65" i="2"/>
  <c r="R65" i="2"/>
  <c r="R84" i="2"/>
  <c r="Q84" i="2"/>
  <c r="Q28" i="2"/>
  <c r="R28" i="2"/>
  <c r="R154" i="2"/>
  <c r="Q154" i="2"/>
  <c r="Q129" i="2"/>
  <c r="R129" i="2"/>
  <c r="R43" i="2"/>
  <c r="Q43" i="2"/>
  <c r="Q304" i="2"/>
  <c r="R304" i="2"/>
  <c r="Q294" i="2"/>
  <c r="R294" i="2"/>
  <c r="R260" i="2"/>
  <c r="Q260" i="2"/>
  <c r="R250" i="2"/>
  <c r="Q250" i="2"/>
  <c r="R281" i="2"/>
  <c r="Q281" i="2"/>
  <c r="Q264" i="2"/>
  <c r="R264" i="2"/>
  <c r="R210" i="2"/>
  <c r="Q210" i="2"/>
  <c r="R151" i="2"/>
  <c r="Q151" i="2"/>
  <c r="R295" i="2"/>
  <c r="Q295" i="2"/>
  <c r="Q256" i="2"/>
  <c r="R256" i="2"/>
  <c r="Q230" i="2"/>
  <c r="R230" i="2"/>
  <c r="R197" i="2"/>
  <c r="Q197" i="2"/>
  <c r="Q184" i="2"/>
  <c r="R184" i="2"/>
  <c r="R218" i="2"/>
  <c r="Q218" i="2"/>
  <c r="R173" i="2"/>
  <c r="Q173" i="2"/>
  <c r="Q298" i="2"/>
  <c r="R298" i="2"/>
  <c r="Q231" i="2"/>
  <c r="R231" i="2"/>
  <c r="R171" i="2"/>
  <c r="Q171" i="2"/>
  <c r="Q126" i="2"/>
  <c r="R126" i="2"/>
  <c r="R72" i="2"/>
  <c r="Q72" i="2"/>
  <c r="Q42" i="2"/>
  <c r="R42" i="2"/>
  <c r="Q9" i="2"/>
  <c r="R9" i="2"/>
  <c r="Q161" i="2"/>
  <c r="R161" i="2"/>
  <c r="Q17" i="2"/>
  <c r="R17" i="2"/>
  <c r="Q255" i="2"/>
  <c r="R255" i="2"/>
  <c r="R232" i="2"/>
  <c r="Q232" i="2"/>
  <c r="R178" i="2"/>
  <c r="Q178" i="2"/>
  <c r="R125" i="2"/>
  <c r="Q125" i="2"/>
  <c r="R121" i="2"/>
  <c r="Q121" i="2"/>
  <c r="R117" i="2"/>
  <c r="Q117" i="2"/>
  <c r="R113" i="2"/>
  <c r="Q113" i="2"/>
  <c r="R109" i="2"/>
  <c r="Q109" i="2"/>
  <c r="R105" i="2"/>
  <c r="Q105" i="2"/>
  <c r="Q62" i="2"/>
  <c r="R62" i="2"/>
  <c r="R189" i="2"/>
  <c r="Q189" i="2"/>
  <c r="R86" i="2"/>
  <c r="Q86" i="2"/>
  <c r="R33" i="2"/>
  <c r="Q33" i="2"/>
  <c r="Q15" i="2"/>
  <c r="R15" i="2"/>
  <c r="R172" i="2"/>
  <c r="Q172" i="2"/>
  <c r="Q27" i="2"/>
  <c r="R27" i="2"/>
  <c r="Q19" i="2"/>
  <c r="R19" i="2"/>
  <c r="Q12" i="2"/>
  <c r="R12" i="2"/>
  <c r="Q128" i="2"/>
  <c r="R128" i="2"/>
  <c r="Q22" i="2"/>
  <c r="R22" i="2"/>
  <c r="Q143" i="2"/>
  <c r="R143" i="2"/>
  <c r="Q102" i="2"/>
  <c r="R102" i="2"/>
  <c r="Q67" i="2"/>
  <c r="R67" i="2"/>
  <c r="Q13" i="2"/>
  <c r="R13" i="2"/>
  <c r="Q78" i="2"/>
  <c r="R78" i="2"/>
  <c r="Q282" i="2"/>
  <c r="R282" i="2"/>
  <c r="R242" i="2"/>
  <c r="Q242" i="2"/>
  <c r="R206" i="2"/>
  <c r="Q206" i="2"/>
  <c r="R195" i="2"/>
  <c r="Q195" i="2"/>
  <c r="R170" i="2"/>
  <c r="Q170" i="2"/>
  <c r="R147" i="2"/>
  <c r="Q147" i="2"/>
  <c r="R278" i="2"/>
  <c r="Q278" i="2"/>
  <c r="Q247" i="2"/>
  <c r="R247" i="2"/>
  <c r="Q253" i="2"/>
  <c r="R253" i="2"/>
  <c r="R169" i="2"/>
  <c r="Q169" i="2"/>
  <c r="R222" i="2"/>
  <c r="Q222" i="2"/>
  <c r="Q181" i="2"/>
  <c r="R181" i="2"/>
  <c r="R123" i="2"/>
  <c r="Q123" i="2"/>
  <c r="R115" i="2"/>
  <c r="Q115" i="2"/>
  <c r="R107" i="2"/>
  <c r="Q107" i="2"/>
  <c r="R201" i="2"/>
  <c r="Q201" i="2"/>
  <c r="Q139" i="2"/>
  <c r="R139" i="2"/>
  <c r="Q41" i="2"/>
  <c r="R41" i="2"/>
  <c r="Q243" i="2"/>
  <c r="R243" i="2"/>
  <c r="R150" i="2"/>
  <c r="Q150" i="2"/>
  <c r="R130" i="2"/>
  <c r="Q130" i="2"/>
  <c r="Q26" i="2"/>
  <c r="R26" i="2"/>
  <c r="Q20" i="2"/>
  <c r="R20" i="2"/>
  <c r="R133" i="2"/>
  <c r="Q133" i="2"/>
  <c r="Q32" i="2"/>
  <c r="R32" i="2"/>
  <c r="Q302" i="2"/>
  <c r="R302" i="2"/>
  <c r="R269" i="2"/>
  <c r="Q269" i="2"/>
  <c r="R297" i="2"/>
  <c r="Q297" i="2"/>
  <c r="R226" i="2"/>
  <c r="Q226" i="2"/>
  <c r="R207" i="2"/>
  <c r="Q207" i="2"/>
  <c r="R293" i="2"/>
  <c r="Q293" i="2"/>
  <c r="Q203" i="2"/>
  <c r="R203" i="2"/>
  <c r="Q261" i="2"/>
  <c r="R261" i="2"/>
  <c r="Q166" i="2"/>
  <c r="R166" i="2"/>
  <c r="Q137" i="2"/>
  <c r="R137" i="2"/>
  <c r="R45" i="2"/>
  <c r="Q45" i="2"/>
  <c r="Q227" i="2"/>
  <c r="R227" i="2"/>
  <c r="R70" i="2"/>
  <c r="Q70" i="2"/>
  <c r="R29" i="2"/>
  <c r="Q29" i="2"/>
  <c r="R14" i="2"/>
  <c r="Q14" i="2"/>
  <c r="Q246" i="2"/>
  <c r="R246" i="2"/>
  <c r="Q208" i="2"/>
  <c r="R208" i="2"/>
  <c r="R183" i="2"/>
  <c r="Q183" i="2"/>
  <c r="R182" i="2"/>
  <c r="Q182" i="2"/>
  <c r="Q177" i="2"/>
  <c r="R177" i="2"/>
  <c r="R118" i="2"/>
  <c r="Q118" i="2"/>
  <c r="R110" i="2"/>
  <c r="Q110" i="2"/>
  <c r="R238" i="2"/>
  <c r="Q238" i="2"/>
  <c r="R134" i="2"/>
  <c r="Q134" i="2"/>
  <c r="Q82" i="2"/>
  <c r="R82" i="2"/>
  <c r="Q286" i="2"/>
  <c r="R286" i="2"/>
  <c r="R285" i="2"/>
  <c r="Q285" i="2"/>
  <c r="R265" i="2"/>
  <c r="Q265" i="2"/>
  <c r="Q186" i="2"/>
  <c r="R186" i="2"/>
  <c r="R289" i="2"/>
  <c r="Q289" i="2"/>
  <c r="R234" i="2"/>
  <c r="Q234" i="2"/>
  <c r="Q223" i="2"/>
  <c r="R223" i="2"/>
  <c r="Q204" i="2"/>
  <c r="R204" i="2"/>
  <c r="R199" i="2"/>
  <c r="Q199" i="2"/>
  <c r="R191" i="2"/>
  <c r="Q191" i="2"/>
  <c r="Q162" i="2"/>
  <c r="R162" i="2"/>
  <c r="R91" i="2"/>
  <c r="Q91" i="2"/>
  <c r="Q7" i="2"/>
  <c r="R7" i="2"/>
  <c r="Q192" i="2"/>
  <c r="R192" i="2"/>
  <c r="Q100" i="2"/>
  <c r="R100" i="2"/>
  <c r="R79" i="2"/>
  <c r="Q79" i="2"/>
  <c r="Q176" i="2"/>
  <c r="R176" i="2"/>
  <c r="R90" i="2"/>
  <c r="Q90" i="2"/>
  <c r="Q68" i="2"/>
  <c r="R68" i="2"/>
  <c r="R25" i="2"/>
  <c r="Q25" i="2"/>
  <c r="Q279" i="2"/>
  <c r="R279" i="2"/>
  <c r="Q235" i="2"/>
  <c r="R235" i="2"/>
  <c r="R193" i="2"/>
  <c r="Q193" i="2"/>
  <c r="Q175" i="2"/>
  <c r="R175" i="2"/>
  <c r="Q163" i="2"/>
  <c r="R163" i="2"/>
  <c r="R124" i="2"/>
  <c r="Q124" i="2"/>
  <c r="R120" i="2"/>
  <c r="Q120" i="2"/>
  <c r="R116" i="2"/>
  <c r="Q116" i="2"/>
  <c r="R112" i="2"/>
  <c r="Q112" i="2"/>
  <c r="R108" i="2"/>
  <c r="Q108" i="2"/>
  <c r="R104" i="2"/>
  <c r="Q104" i="2"/>
  <c r="Q74" i="2"/>
  <c r="R74" i="2"/>
  <c r="Q301" i="2"/>
  <c r="R301" i="2"/>
  <c r="Q75" i="2"/>
  <c r="R75" i="2"/>
  <c r="Q216" i="2"/>
  <c r="R216" i="2"/>
  <c r="Q142" i="2"/>
  <c r="R142" i="2"/>
  <c r="Q16" i="2"/>
  <c r="R16" i="2"/>
  <c r="R131" i="2"/>
  <c r="Q131" i="2"/>
  <c r="Q30" i="2"/>
  <c r="R30" i="2"/>
  <c r="Q132" i="2"/>
  <c r="R132" i="2"/>
  <c r="Q11" i="2"/>
  <c r="R11" i="2"/>
  <c r="R179" i="2"/>
  <c r="Q179" i="2"/>
  <c r="R96" i="2"/>
  <c r="Q96" i="2"/>
  <c r="Q24" i="2"/>
  <c r="R24" i="2"/>
  <c r="J161" i="1" l="1"/>
  <c r="P161" i="1" s="1"/>
  <c r="J162" i="1"/>
  <c r="P162" i="1" s="1"/>
  <c r="J163" i="1"/>
  <c r="P163" i="1" s="1"/>
  <c r="J164" i="1"/>
  <c r="P164" i="1" s="1"/>
  <c r="L438" i="1"/>
  <c r="P438" i="1"/>
  <c r="L440" i="1"/>
  <c r="P440" i="1"/>
  <c r="P436" i="1"/>
  <c r="L439" i="1"/>
  <c r="P439" i="1"/>
  <c r="P437" i="1"/>
  <c r="L437" i="1"/>
  <c r="J89" i="1"/>
  <c r="P89" i="1" s="1"/>
  <c r="J90" i="1"/>
  <c r="P90" i="1" s="1"/>
  <c r="J92" i="1"/>
  <c r="P92" i="1" s="1"/>
  <c r="J91" i="1"/>
  <c r="P91" i="1" s="1"/>
  <c r="J93" i="1"/>
  <c r="P9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56" authorId="0" shapeId="0" xr:uid="{45E3BBA6-25C5-422B-BA85-7BA25DF8820B}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不带包装盒</t>
        </r>
      </text>
    </comment>
    <comment ref="E243" authorId="0" shapeId="0" xr:uid="{ED63C6A6-D62C-48F4-ACAB-D56868B620B5}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无包装盒的长度
</t>
        </r>
      </text>
    </comment>
    <comment ref="F243" authorId="0" shapeId="0" xr:uid="{3656C740-8B71-4759-9101-2CF3D7A24BFB}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无包装盒的宽度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<sst xmlns="http://schemas.openxmlformats.org/spreadsheetml/2006/main" count="2868" uniqueCount="1898">
  <si>
    <t>Katalog izdelkov Montessori materialov</t>
  </si>
  <si>
    <t>PRICE LIST OF MONTESSORI OUTLET MATERIALS</t>
  </si>
  <si>
    <t>Veljavno od:</t>
  </si>
  <si>
    <t>Zap.št.</t>
  </si>
  <si>
    <t>Slika</t>
  </si>
  <si>
    <t>Kartice za barvne valje</t>
  </si>
  <si>
    <t>Stojalo za klade</t>
  </si>
  <si>
    <t>Kontrolne kartice za roza stolp</t>
  </si>
  <si>
    <t>MINI roza stolp</t>
  </si>
  <si>
    <t>Barijeve tablice v škatli</t>
  </si>
  <si>
    <t>Pladenj za geometrične kartice</t>
  </si>
  <si>
    <t>Kontrolni list za geometrične kartice</t>
  </si>
  <si>
    <t>Stekleničke za vonjanje</t>
  </si>
  <si>
    <t>Tlačni valji</t>
  </si>
  <si>
    <t>Rimski obok</t>
  </si>
  <si>
    <t>Majhen rimski obok</t>
  </si>
  <si>
    <t>1000 kock</t>
  </si>
  <si>
    <t>Okrogli kvadrat in trikotnik</t>
  </si>
  <si>
    <t>Skupina treh barvnih diskov</t>
  </si>
  <si>
    <t>Uteži 500 g s pladnjem</t>
  </si>
  <si>
    <t>Uteži 1000 g s pladnjem</t>
  </si>
  <si>
    <t>Zvonci</t>
  </si>
  <si>
    <t>Enostavna ura</t>
  </si>
  <si>
    <t>Okvir za zapenjanje: mali gumbi, NOVO</t>
  </si>
  <si>
    <t>Okvir za zapenjanje: veliki gumbi NOVO</t>
  </si>
  <si>
    <t xml:space="preserve">  </t>
  </si>
  <si>
    <t xml:space="preserve"> </t>
  </si>
  <si>
    <t>Item No.</t>
  </si>
  <si>
    <t>Product Name</t>
  </si>
  <si>
    <t>Unit Price (FOB Ningbo)</t>
  </si>
  <si>
    <t>Dolžina</t>
  </si>
  <si>
    <t>Širina</t>
  </si>
  <si>
    <t>Višina</t>
  </si>
  <si>
    <t>teža</t>
  </si>
  <si>
    <t>Opis</t>
  </si>
  <si>
    <t>Cena brez DDV</t>
  </si>
  <si>
    <t>Cena brez DDV vrednost</t>
  </si>
  <si>
    <t>Cena z DDV</t>
  </si>
  <si>
    <t>Cena z DDV vrednost</t>
  </si>
  <si>
    <t>koda formula</t>
  </si>
  <si>
    <t>Šifra</t>
  </si>
  <si>
    <t>Rabat</t>
  </si>
  <si>
    <t>100% rabat</t>
  </si>
  <si>
    <t>BTS001</t>
  </si>
  <si>
    <t>Cylinder Block (Set of 4)</t>
  </si>
  <si>
    <t>MMS001</t>
  </si>
  <si>
    <t>BTS001 (beech)</t>
  </si>
  <si>
    <t>Cylinder Block (Set of 4)-beech wood</t>
  </si>
  <si>
    <t>MMS001 bukev</t>
  </si>
  <si>
    <t>BTS001-2</t>
  </si>
  <si>
    <t>cards for Set of Knobless Cylinders</t>
  </si>
  <si>
    <t>MMS001-2</t>
  </si>
  <si>
    <t>BTS001-3</t>
  </si>
  <si>
    <t>Stand for Cylinder Block</t>
  </si>
  <si>
    <t>MMS001-3</t>
  </si>
  <si>
    <t>BTS001-S</t>
  </si>
  <si>
    <t>Family Set - small knobbed cylinders</t>
  </si>
  <si>
    <t>MMS001-S</t>
  </si>
  <si>
    <t>BTS002</t>
  </si>
  <si>
    <r>
      <t xml:space="preserve"> </t>
    </r>
    <r>
      <rPr>
        <sz val="12"/>
        <rFont val="宋体"/>
        <charset val="134"/>
      </rPr>
      <t>Knobless Cylinders (Set of 4)</t>
    </r>
  </si>
  <si>
    <t>MMS002</t>
  </si>
  <si>
    <t>BTS003</t>
  </si>
  <si>
    <t>Pink Tower</t>
  </si>
  <si>
    <t>MMS003</t>
  </si>
  <si>
    <t>BTS003 (beech)</t>
  </si>
  <si>
    <t>Pink Tower-beech wood</t>
  </si>
  <si>
    <t>MMS003 (bukev)</t>
  </si>
  <si>
    <t>BTS003-1</t>
  </si>
  <si>
    <t>Control chart for pink tower</t>
  </si>
  <si>
    <t>MMS003-1</t>
  </si>
  <si>
    <t>BTS003-S</t>
  </si>
  <si>
    <t>MINI Pink Tower</t>
  </si>
  <si>
    <t>MMS003-S</t>
  </si>
  <si>
    <t>BTS003-2</t>
  </si>
  <si>
    <t xml:space="preserve">Pink Tower Stand </t>
  </si>
  <si>
    <t>MMS003-2</t>
  </si>
  <si>
    <t>BTS004 (beech)</t>
  </si>
  <si>
    <t>Brown stair-beech wood</t>
  </si>
  <si>
    <t>MMS004 (bukev)</t>
  </si>
  <si>
    <t>BTS004-1</t>
  </si>
  <si>
    <t>control chart for brown stair</t>
  </si>
  <si>
    <t>MMS004-1</t>
  </si>
  <si>
    <t>BTS005</t>
  </si>
  <si>
    <t>Long Red rods</t>
  </si>
  <si>
    <t>MMS005</t>
  </si>
  <si>
    <t>BTS005-1</t>
  </si>
  <si>
    <t>Small Red Rods</t>
  </si>
  <si>
    <t>MMS005-1</t>
  </si>
  <si>
    <t>BTS006</t>
  </si>
  <si>
    <t>Color tablet 1- bass wood</t>
  </si>
  <si>
    <t>MMS006</t>
  </si>
  <si>
    <t>BTS007</t>
  </si>
  <si>
    <t>Color tablet  2 - bass wood</t>
  </si>
  <si>
    <t>MMS007</t>
  </si>
  <si>
    <t>BTS008</t>
  </si>
  <si>
    <t>Color tablet 3 - bass wood</t>
  </si>
  <si>
    <t>MMS008</t>
  </si>
  <si>
    <t>BTS009</t>
  </si>
  <si>
    <t>Rorgh &amp; Smooth boards with box</t>
  </si>
  <si>
    <t>MMS009</t>
  </si>
  <si>
    <t>BTS010</t>
  </si>
  <si>
    <t>Touch boards with box</t>
  </si>
  <si>
    <t>MMS010</t>
  </si>
  <si>
    <t>BTS011</t>
  </si>
  <si>
    <t>Baric tablets with box</t>
  </si>
  <si>
    <t>MMS011</t>
  </si>
  <si>
    <t>BTS012</t>
  </si>
  <si>
    <t>Geometric demonstration tray</t>
  </si>
  <si>
    <t>MMS012</t>
  </si>
  <si>
    <t>BTS012-1</t>
  </si>
  <si>
    <t>Cards For Geometric Demonstration Tray</t>
  </si>
  <si>
    <t>MMS012-1</t>
  </si>
  <si>
    <t>BTS012-2</t>
  </si>
  <si>
    <t>Geometric Form Cards</t>
  </si>
  <si>
    <t>MMS012-2</t>
  </si>
  <si>
    <t>BTS012-4</t>
  </si>
  <si>
    <t>Geometric Paper Card boxes</t>
  </si>
  <si>
    <t>MMS012-4</t>
  </si>
  <si>
    <t>BTS012-3</t>
  </si>
  <si>
    <t>Geometric full PVC cards</t>
  </si>
  <si>
    <t>MMS012-3</t>
  </si>
  <si>
    <r>
      <t xml:space="preserve">BTS012-5  </t>
    </r>
    <r>
      <rPr>
        <b/>
        <sz val="14"/>
        <color indexed="10"/>
        <rFont val="宋体"/>
        <charset val="134"/>
      </rPr>
      <t xml:space="preserve"> </t>
    </r>
  </si>
  <si>
    <r>
      <t>6</t>
    </r>
    <r>
      <rPr>
        <sz val="12"/>
        <rFont val="宋体"/>
        <charset val="134"/>
      </rPr>
      <t xml:space="preserve"> grid shelf</t>
    </r>
  </si>
  <si>
    <t xml:space="preserve">MMS012-5   </t>
  </si>
  <si>
    <t>BTS013</t>
  </si>
  <si>
    <t>Geometric cabinet</t>
  </si>
  <si>
    <t>MMS013</t>
  </si>
  <si>
    <t>BTS014</t>
  </si>
  <si>
    <t>Sound boxes</t>
  </si>
  <si>
    <t>MMS014</t>
  </si>
  <si>
    <t>BTS015</t>
  </si>
  <si>
    <t xml:space="preserve">Constructive Triangles w/ blue triangles and five boxes </t>
  </si>
  <si>
    <t>MMS015</t>
  </si>
  <si>
    <t>BTS016</t>
  </si>
  <si>
    <t xml:space="preserve">Box of Blue Triangles </t>
  </si>
  <si>
    <t>MMS016</t>
  </si>
  <si>
    <t>BTS017</t>
  </si>
  <si>
    <t xml:space="preserve"> mysterious bag</t>
  </si>
  <si>
    <t>MMS017</t>
  </si>
  <si>
    <t>BTS018</t>
  </si>
  <si>
    <t>Thermic tablets with box</t>
  </si>
  <si>
    <t>MMS018</t>
  </si>
  <si>
    <t>BTS019</t>
  </si>
  <si>
    <t>rectangle wood bar</t>
  </si>
  <si>
    <t>MMS019</t>
  </si>
  <si>
    <t>BTS020</t>
  </si>
  <si>
    <t>Cloth box</t>
  </si>
  <si>
    <t>MMS020</t>
  </si>
  <si>
    <t>BTS021</t>
  </si>
  <si>
    <t>MMS021</t>
  </si>
  <si>
    <t>BTS024</t>
  </si>
  <si>
    <t>smelling bottles</t>
  </si>
  <si>
    <t>MMS024</t>
  </si>
  <si>
    <t>BTS025</t>
  </si>
  <si>
    <t>Taste bottle</t>
  </si>
  <si>
    <t>MMS025</t>
  </si>
  <si>
    <t>BTS026</t>
  </si>
  <si>
    <t>pressure cylinders</t>
  </si>
  <si>
    <t>MMS026</t>
  </si>
  <si>
    <t>BTS027</t>
  </si>
  <si>
    <t>Roman Arch</t>
  </si>
  <si>
    <t>MMS027</t>
  </si>
  <si>
    <t>BTS027-S</t>
  </si>
  <si>
    <t>Small Roman Arch</t>
  </si>
  <si>
    <t>MMS027-S</t>
  </si>
  <si>
    <t xml:space="preserve">BTS0029    </t>
  </si>
  <si>
    <t>touching</t>
  </si>
  <si>
    <t xml:space="preserve">MMS0029    </t>
  </si>
  <si>
    <t>BTS030</t>
  </si>
  <si>
    <t>Color Resemblance Sorting Task</t>
  </si>
  <si>
    <t>MMS030</t>
  </si>
  <si>
    <t>BTS032</t>
  </si>
  <si>
    <t>thousand cubes</t>
  </si>
  <si>
    <t>MMS032</t>
  </si>
  <si>
    <t>BTS031</t>
  </si>
  <si>
    <t>mysterious box</t>
  </si>
  <si>
    <t>MMS031</t>
  </si>
  <si>
    <t>BTS033</t>
  </si>
  <si>
    <t>Thermic bottles w/box</t>
  </si>
  <si>
    <t>MMS033</t>
  </si>
  <si>
    <t>BTS034</t>
  </si>
  <si>
    <t>Blind fold</t>
  </si>
  <si>
    <t>MMS034</t>
  </si>
  <si>
    <t>BTS0035</t>
  </si>
  <si>
    <t>Circular square and triangle</t>
  </si>
  <si>
    <t>MMS0035</t>
  </si>
  <si>
    <t>BTS0036</t>
  </si>
  <si>
    <t>Three color disk groub</t>
  </si>
  <si>
    <t>MMS0036</t>
  </si>
  <si>
    <t>BTS0038</t>
  </si>
  <si>
    <t>500G Weight with tray</t>
  </si>
  <si>
    <t>MMS0038</t>
  </si>
  <si>
    <t>BTS0039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</si>
  <si>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000G Weight with tray</t>
    </r>
  </si>
  <si>
    <t>MMS0039</t>
  </si>
  <si>
    <t>BTS0037</t>
  </si>
  <si>
    <t>Bell</t>
  </si>
  <si>
    <t>MMS0037</t>
  </si>
  <si>
    <t>BTP001</t>
  </si>
  <si>
    <t>Clock</t>
  </si>
  <si>
    <t>MMP001</t>
  </si>
  <si>
    <t>BTP002</t>
  </si>
  <si>
    <t>Simple clock</t>
  </si>
  <si>
    <t>MMP002</t>
  </si>
  <si>
    <t>BTP003</t>
  </si>
  <si>
    <t>Dressing Frames Stand For 12 (No Frame)</t>
  </si>
  <si>
    <t>MMP003</t>
  </si>
  <si>
    <t>BTP004</t>
  </si>
  <si>
    <t>Dressing Frames Stand For 6 (No Frame)</t>
  </si>
  <si>
    <t>MMP004</t>
  </si>
  <si>
    <t>BTP005</t>
  </si>
  <si>
    <t>Buttoning Frame With Small Buttons</t>
  </si>
  <si>
    <t>MMP005</t>
  </si>
  <si>
    <t>BTP005-2</t>
  </si>
  <si>
    <t>Buttoning Frame With Small Buttons(Nienhuis style)</t>
  </si>
  <si>
    <t>MMP005-2</t>
  </si>
  <si>
    <t>BTP006</t>
  </si>
  <si>
    <t>Buttoning Frame With Large Buttons</t>
  </si>
  <si>
    <t>MMP006</t>
  </si>
  <si>
    <t>BTP006-2</t>
  </si>
  <si>
    <t>Buttoning Frame With Large Buttons(Nienhuis style)</t>
  </si>
  <si>
    <t>MMP006-2</t>
  </si>
  <si>
    <t>BTP007</t>
  </si>
  <si>
    <t xml:space="preserve">Bow Tying Frame </t>
  </si>
  <si>
    <t>MMP007</t>
  </si>
  <si>
    <t>BTP007-2</t>
  </si>
  <si>
    <t>Bow Tying Frame(Nienhuis style)</t>
  </si>
  <si>
    <t>MMP007-2</t>
  </si>
  <si>
    <t>BTP008</t>
  </si>
  <si>
    <t>Lacing Frame</t>
  </si>
  <si>
    <t>MMP008</t>
  </si>
  <si>
    <t>BTP008-2</t>
  </si>
  <si>
    <t>Lacing  Frame(Nienhuis style)</t>
  </si>
  <si>
    <t>MMP008-2</t>
  </si>
  <si>
    <t>BTP009</t>
  </si>
  <si>
    <t>Safety Pin Frame</t>
  </si>
  <si>
    <t>MMP009</t>
  </si>
  <si>
    <t>BTP009-2</t>
  </si>
  <si>
    <t>Safety Pins Frame(Nienhuis style)</t>
  </si>
  <si>
    <t>MMP009-2</t>
  </si>
  <si>
    <t>BTP0010</t>
  </si>
  <si>
    <t xml:space="preserve">Hook and Eye Frame </t>
  </si>
  <si>
    <t>MMP0010</t>
  </si>
  <si>
    <t>BTP0010-2</t>
  </si>
  <si>
    <t>Hook And  Eye  Frame(Nienhuis style)</t>
  </si>
  <si>
    <t>MMP0010-2</t>
  </si>
  <si>
    <t>BTP0011</t>
  </si>
  <si>
    <t>Snapping Frame</t>
  </si>
  <si>
    <t>MMP0011</t>
  </si>
  <si>
    <t>BTP0011-2</t>
  </si>
  <si>
    <t>Snapping  Frame(Nienhuis style)</t>
  </si>
  <si>
    <t>MMP0011-2</t>
  </si>
  <si>
    <t>BTP0012</t>
  </si>
  <si>
    <t>Zipping Frame</t>
  </si>
  <si>
    <t>MMP0012</t>
  </si>
  <si>
    <t>BTP0012-2</t>
  </si>
  <si>
    <t>Zipping  Frame(Nienhuis style)</t>
  </si>
  <si>
    <t>MMP0012-2</t>
  </si>
  <si>
    <t>BTP0013</t>
  </si>
  <si>
    <t>Buckling Frame</t>
  </si>
  <si>
    <t>MMP0013</t>
  </si>
  <si>
    <t>BTP0013-2</t>
  </si>
  <si>
    <t>Buckling  Frame(Nienhuis style)</t>
  </si>
  <si>
    <t>MMP0013-2</t>
  </si>
  <si>
    <t>BTP0014</t>
  </si>
  <si>
    <t xml:space="preserve">Plastic Buckling Frame </t>
  </si>
  <si>
    <t>MMP0014</t>
  </si>
  <si>
    <t>BTP0014-2</t>
  </si>
  <si>
    <t>Clothes insert button(Nienhuis style)</t>
  </si>
  <si>
    <t>MMP0014-2</t>
  </si>
  <si>
    <t>BTP0015</t>
  </si>
  <si>
    <t>Shoe Lacing Frame</t>
  </si>
  <si>
    <t>MMP0015</t>
  </si>
  <si>
    <t>BTP0015-2</t>
  </si>
  <si>
    <t>Shoe Lacing Dressing Frame(Nienhuis style)</t>
  </si>
  <si>
    <t>MMP0015-2</t>
  </si>
  <si>
    <t>BTP0016</t>
  </si>
  <si>
    <t>Velcro Frame</t>
  </si>
  <si>
    <t>MMP0016</t>
  </si>
  <si>
    <t>BTP0016-2</t>
  </si>
  <si>
    <t>Velcro Frame(Nienhuis style)</t>
  </si>
  <si>
    <t>MMP0016-2</t>
  </si>
  <si>
    <t>BTP0017-1</t>
  </si>
  <si>
    <t>wooden tray big</t>
  </si>
  <si>
    <t>MMP0017-1</t>
  </si>
  <si>
    <t>BTP0017-2</t>
  </si>
  <si>
    <t>wooden tray medium</t>
  </si>
  <si>
    <t>MMP0017-2</t>
  </si>
  <si>
    <t>BTP0017-3</t>
  </si>
  <si>
    <t>wooden tray small</t>
  </si>
  <si>
    <t>MMP0017-3</t>
  </si>
  <si>
    <t>BTP0017-4</t>
  </si>
  <si>
    <t>Mini Wooden Tray</t>
  </si>
  <si>
    <t>MMP0017-4</t>
  </si>
  <si>
    <t>BTP0017-5</t>
  </si>
  <si>
    <t>4 Compartment Sorting Tray</t>
  </si>
  <si>
    <t>MMP0017-5</t>
  </si>
  <si>
    <t>BTP0017-6</t>
  </si>
  <si>
    <t>3 Compartment Sorting Tray</t>
  </si>
  <si>
    <t>MMP0017-6</t>
  </si>
  <si>
    <t>BTP0019</t>
  </si>
  <si>
    <t xml:space="preserve">Floor SMALL </t>
  </si>
  <si>
    <t>MMP0019</t>
  </si>
  <si>
    <t>BTP0019-1</t>
  </si>
  <si>
    <t>Floor MIDDLE</t>
  </si>
  <si>
    <t>MMP0019-1</t>
  </si>
  <si>
    <t>BTP0019-2</t>
  </si>
  <si>
    <t>Floor LAGER</t>
  </si>
  <si>
    <t>MMP0019-2</t>
  </si>
  <si>
    <t>BTP0019-4</t>
  </si>
  <si>
    <t xml:space="preserve"> cotton work mat (small)</t>
  </si>
  <si>
    <t>MMP0019-4</t>
  </si>
  <si>
    <t>BTP0019-5</t>
  </si>
  <si>
    <t xml:space="preserve"> cotton work mat (middle)</t>
  </si>
  <si>
    <t>MMP0019-5</t>
  </si>
  <si>
    <t>BTP0019-6</t>
  </si>
  <si>
    <t xml:space="preserve"> cotton work mat (large)</t>
  </si>
  <si>
    <t>MMP0019-6</t>
  </si>
  <si>
    <t>BTP0019-7</t>
  </si>
  <si>
    <t>Colour blanket</t>
  </si>
  <si>
    <t>MMP0019-7</t>
  </si>
  <si>
    <t xml:space="preserve">BTP0018  </t>
  </si>
  <si>
    <t>Floor Mat Holder with wheels</t>
  </si>
  <si>
    <t xml:space="preserve">MMP0018  </t>
  </si>
  <si>
    <t>BTP0020</t>
  </si>
  <si>
    <t>Nuts &amp; Bolts Set B</t>
  </si>
  <si>
    <t>MMP0020</t>
  </si>
  <si>
    <t>BTP0021</t>
  </si>
  <si>
    <t>Nuts &amp; Bolts Set A</t>
  </si>
  <si>
    <t>MMP0021</t>
  </si>
  <si>
    <t>BTP0021-1</t>
  </si>
  <si>
    <t>Nuts &amp; Bolts Set</t>
  </si>
  <si>
    <t>4.5+4.5</t>
  </si>
  <si>
    <t>MMP0021-1</t>
  </si>
  <si>
    <t>BTP0022</t>
  </si>
  <si>
    <t>Lock Box</t>
  </si>
  <si>
    <t>MMP0022</t>
  </si>
  <si>
    <t>BTP0028</t>
  </si>
  <si>
    <t>Lock board</t>
  </si>
  <si>
    <t>MMP0028</t>
  </si>
  <si>
    <t>BTP0022-1</t>
  </si>
  <si>
    <t>New Little Lock Box</t>
  </si>
  <si>
    <t>MMP0022-1</t>
  </si>
  <si>
    <t>BTP0023</t>
  </si>
  <si>
    <t>Feet Balance Exercise</t>
  </si>
  <si>
    <t>MMP0023</t>
  </si>
  <si>
    <t>BTP0025</t>
  </si>
  <si>
    <t>Peace Labyrinth</t>
  </si>
  <si>
    <t>MMP0025</t>
  </si>
  <si>
    <t>BTP0026</t>
  </si>
  <si>
    <t>Wooden box (5 pcs)</t>
  </si>
  <si>
    <t>MMP0026</t>
  </si>
  <si>
    <t>BTP0030</t>
  </si>
  <si>
    <t>Eye-hand adjustable throw ring</t>
  </si>
  <si>
    <t>MMP0030</t>
  </si>
  <si>
    <t>BTP0031</t>
  </si>
  <si>
    <t>sorting tray with counters(40PCS)</t>
  </si>
  <si>
    <t>MMP0031</t>
  </si>
  <si>
    <t>BTP0032</t>
  </si>
  <si>
    <t>clothes-horse</t>
  </si>
  <si>
    <t>MMP0032</t>
  </si>
  <si>
    <t>BTP070</t>
  </si>
  <si>
    <t>Hex Socket Head Screws Board</t>
  </si>
  <si>
    <t>MMP070</t>
  </si>
  <si>
    <t>BTP071</t>
  </si>
  <si>
    <t>Cross screw board</t>
  </si>
  <si>
    <t>MMP071</t>
  </si>
  <si>
    <t>BTP072</t>
  </si>
  <si>
    <t>Hex Screw Board</t>
  </si>
  <si>
    <t>MMP072</t>
  </si>
  <si>
    <t>BTP073</t>
  </si>
  <si>
    <t>Small Screw set 1</t>
  </si>
  <si>
    <t>MMP073</t>
  </si>
  <si>
    <t>BTP074</t>
  </si>
  <si>
    <t>Small Screw set 2</t>
  </si>
  <si>
    <t>MMP074</t>
  </si>
  <si>
    <t>BTP075</t>
  </si>
  <si>
    <t>Number Tracing Board</t>
  </si>
  <si>
    <t>MMP075</t>
  </si>
  <si>
    <t>BTG001</t>
  </si>
  <si>
    <t>Puzzle Map of World Parts</t>
  </si>
  <si>
    <t>MMG001</t>
  </si>
  <si>
    <t>BTG001-S</t>
  </si>
  <si>
    <t xml:space="preserve">world Puzzle Map small </t>
  </si>
  <si>
    <t>MMG001-S</t>
  </si>
  <si>
    <t>BTG001-1</t>
  </si>
  <si>
    <t>Labeled World Parts Control Map</t>
  </si>
  <si>
    <t>MMG001-1</t>
  </si>
  <si>
    <t>BTG001-2</t>
  </si>
  <si>
    <t>Unlabeled World Parts Control Map</t>
  </si>
  <si>
    <t>MMG001-2</t>
  </si>
  <si>
    <t>BTG002</t>
  </si>
  <si>
    <t xml:space="preserve">Puzzle Map of Europe </t>
  </si>
  <si>
    <t>MMG002</t>
  </si>
  <si>
    <t>BTG002-S</t>
  </si>
  <si>
    <t>Puzzle Map:Europe small</t>
  </si>
  <si>
    <t>MMG002-S</t>
  </si>
  <si>
    <t>BTG002-1</t>
  </si>
  <si>
    <t xml:space="preserve"> Labeled Europe Control Map</t>
  </si>
  <si>
    <t>MMG002-1</t>
  </si>
  <si>
    <t>BTG002-2</t>
  </si>
  <si>
    <t xml:space="preserve"> Unlabeled Europe Control Map</t>
  </si>
  <si>
    <t>MMG002-2</t>
  </si>
  <si>
    <t>BTG003</t>
  </si>
  <si>
    <t>puzzle map of North America</t>
  </si>
  <si>
    <t>MMG003</t>
  </si>
  <si>
    <t>BTG003-S</t>
  </si>
  <si>
    <t>North America Puzzle Map small</t>
  </si>
  <si>
    <t>MMG003-S</t>
  </si>
  <si>
    <t>BTG003-1</t>
  </si>
  <si>
    <t>Labeled North America Control Map</t>
  </si>
  <si>
    <t>MMG003-1</t>
  </si>
  <si>
    <t>BTG003-2</t>
  </si>
  <si>
    <t>Unlabeled North America Control Map</t>
  </si>
  <si>
    <t>MMG003-2</t>
  </si>
  <si>
    <t>BTG004</t>
  </si>
  <si>
    <t>puzzle map of south America</t>
  </si>
  <si>
    <t>MMG004</t>
  </si>
  <si>
    <t>BTG004-S</t>
  </si>
  <si>
    <t xml:space="preserve"> Puzzle Map：South America small</t>
  </si>
  <si>
    <t>MMG004-S</t>
  </si>
  <si>
    <t>BTG004-1</t>
  </si>
  <si>
    <t>Labeled South America Control Map</t>
  </si>
  <si>
    <t>MMG004-1</t>
  </si>
  <si>
    <t>BTG004-2</t>
  </si>
  <si>
    <t>Unlabeled South America Control Map</t>
  </si>
  <si>
    <t>MMG004-2</t>
  </si>
  <si>
    <t>BTG005</t>
  </si>
  <si>
    <t>Puzzle Map of Africa</t>
  </si>
  <si>
    <t>MMG005</t>
  </si>
  <si>
    <t>BTG005-S</t>
  </si>
  <si>
    <t xml:space="preserve"> Puzzle Map：Africa small</t>
  </si>
  <si>
    <t>MMG005-S</t>
  </si>
  <si>
    <t>BTG005-1</t>
  </si>
  <si>
    <t>Labeled Africa Control Map</t>
  </si>
  <si>
    <t>MMG005-1</t>
  </si>
  <si>
    <t>BTG005-2</t>
  </si>
  <si>
    <t>Unlabeled Africa Control Map</t>
  </si>
  <si>
    <t>MMG005-2</t>
  </si>
  <si>
    <t>BTG006</t>
  </si>
  <si>
    <t>Puzzle Map of Asia</t>
  </si>
  <si>
    <t>MMG006</t>
  </si>
  <si>
    <t>BTG006-S</t>
  </si>
  <si>
    <t xml:space="preserve"> Puzzle Map： Asia small</t>
  </si>
  <si>
    <t>MMG006-S</t>
  </si>
  <si>
    <t>BTG006-1</t>
  </si>
  <si>
    <t>Labeled Asia Control Map</t>
  </si>
  <si>
    <t>MMG006-1</t>
  </si>
  <si>
    <t>BTG006-2</t>
  </si>
  <si>
    <t>Unlabeled Asia Control Map</t>
  </si>
  <si>
    <t>MMG006-2</t>
  </si>
  <si>
    <t>BTG007</t>
  </si>
  <si>
    <t>Puzzle Map of Australia</t>
  </si>
  <si>
    <t>MMG007</t>
  </si>
  <si>
    <t>BTG007-S</t>
  </si>
  <si>
    <t>Puzzle Map:Australia small</t>
  </si>
  <si>
    <t>MMG007-S</t>
  </si>
  <si>
    <t>BTG007-1</t>
  </si>
  <si>
    <t>Labeled Australia Control Map</t>
  </si>
  <si>
    <t>MMG007-1</t>
  </si>
  <si>
    <t>BTG007-2</t>
  </si>
  <si>
    <t>Unlabeled Australia Control Map</t>
  </si>
  <si>
    <t>MMG007-2</t>
  </si>
  <si>
    <t>BTG008</t>
  </si>
  <si>
    <t>Puzzle Map of USA</t>
  </si>
  <si>
    <t>MMG008</t>
  </si>
  <si>
    <t>BTG008-S</t>
  </si>
  <si>
    <t>Puzzle Map：The United States small</t>
  </si>
  <si>
    <t>MMG008-S</t>
  </si>
  <si>
    <t>BTG008-1</t>
  </si>
  <si>
    <t>Labeled USA Control Map</t>
  </si>
  <si>
    <t>MMG008-1</t>
  </si>
  <si>
    <t>BTG008-2</t>
  </si>
  <si>
    <t>Unlabeled USA Control Map</t>
  </si>
  <si>
    <t>MMG008-2</t>
  </si>
  <si>
    <t>BTG009</t>
  </si>
  <si>
    <t>Puzzle Map of Canada</t>
  </si>
  <si>
    <t>MMG009</t>
  </si>
  <si>
    <t>BTG009-S</t>
  </si>
  <si>
    <t>Puzzle Map：Canada small</t>
  </si>
  <si>
    <t>MMG009-S</t>
  </si>
  <si>
    <t>BTG009-1</t>
  </si>
  <si>
    <t>Labeled Canada Control Map</t>
  </si>
  <si>
    <t>MMG009-1</t>
  </si>
  <si>
    <t>BTG009-2</t>
  </si>
  <si>
    <t>Unlabeled Canada Control Map</t>
  </si>
  <si>
    <t>MMG009-2</t>
  </si>
  <si>
    <t>BTG0012</t>
  </si>
  <si>
    <t>Puzzle Map of Ocean</t>
  </si>
  <si>
    <t>MMG0012</t>
  </si>
  <si>
    <t>BTG0010</t>
  </si>
  <si>
    <t>Puzzle Maps Stand (No Puzzle</t>
  </si>
  <si>
    <t>MMG0010</t>
  </si>
  <si>
    <t>BTG0011</t>
  </si>
  <si>
    <t>Puzzle Maps Cabinet 1 (NO Puzzle)</t>
  </si>
  <si>
    <t>MMG0011</t>
  </si>
  <si>
    <t>BTG0032</t>
  </si>
  <si>
    <t>world map and flagers</t>
  </si>
  <si>
    <t>MMG0032</t>
  </si>
  <si>
    <t>BTG0033</t>
  </si>
  <si>
    <t>Global Land &amp; See</t>
  </si>
  <si>
    <t>MMG0033</t>
  </si>
  <si>
    <t>BTG0034</t>
  </si>
  <si>
    <t>Global of the world parts</t>
  </si>
  <si>
    <t>MMG0034</t>
  </si>
  <si>
    <t>BTG0035</t>
  </si>
  <si>
    <t>Astral Map</t>
  </si>
  <si>
    <t>MMG0035</t>
  </si>
  <si>
    <t xml:space="preserve">BTG0035-1   </t>
  </si>
  <si>
    <t xml:space="preserve">New Planet </t>
  </si>
  <si>
    <t xml:space="preserve">MMG0035-1   </t>
  </si>
  <si>
    <t>BTG0036</t>
  </si>
  <si>
    <t>Land Form Cards with box</t>
  </si>
  <si>
    <t>MMG0036</t>
  </si>
  <si>
    <t>BTG0037</t>
  </si>
  <si>
    <t xml:space="preserve">South America Flag </t>
  </si>
  <si>
    <t>Zastave južno ameriških držav</t>
  </si>
  <si>
    <t>MMG0037</t>
  </si>
  <si>
    <t>BTG0038</t>
  </si>
  <si>
    <t>Europe flag stands</t>
  </si>
  <si>
    <t>MMG0038</t>
  </si>
  <si>
    <t>BTG0039</t>
  </si>
  <si>
    <t>North America flag stands</t>
  </si>
  <si>
    <t>MMG0039</t>
  </si>
  <si>
    <t>BTG0040</t>
  </si>
  <si>
    <t>Australia Flag stands</t>
  </si>
  <si>
    <t>MMG0040</t>
  </si>
  <si>
    <t>BTG0041</t>
  </si>
  <si>
    <t>Asia flag stands</t>
  </si>
  <si>
    <t>MMG0041</t>
  </si>
  <si>
    <t>BTG0042</t>
  </si>
  <si>
    <t>Africa Flag Stands</t>
  </si>
  <si>
    <t>MMG0042</t>
  </si>
  <si>
    <t>BTG0043</t>
  </si>
  <si>
    <t>Earth Core puzzle</t>
  </si>
  <si>
    <t>MMG0043</t>
  </si>
  <si>
    <t>BTG0019</t>
  </si>
  <si>
    <t>Land and Water Form Trays</t>
  </si>
  <si>
    <t>MMG0019</t>
  </si>
  <si>
    <t>BTL001</t>
  </si>
  <si>
    <t>Lower Case Sandpaper Letters - Print</t>
  </si>
  <si>
    <t>MML001</t>
  </si>
  <si>
    <t>BTL002</t>
  </si>
  <si>
    <t>Lower Case Sandpaper Letters - Cursive</t>
  </si>
  <si>
    <t>MML002</t>
  </si>
  <si>
    <t>BTL003</t>
  </si>
  <si>
    <t>Lower Case Double Sandpaper Letters - Print</t>
  </si>
  <si>
    <t>MML003</t>
  </si>
  <si>
    <t>BTL004</t>
  </si>
  <si>
    <t>Lower Case Double Sandpaper Letters - Cursive</t>
  </si>
  <si>
    <t>MML004</t>
  </si>
  <si>
    <t>BTL005</t>
  </si>
  <si>
    <t>Capital Case Sandpaper Letters - Cursive</t>
  </si>
  <si>
    <t>MML005</t>
  </si>
  <si>
    <t>BTL006</t>
  </si>
  <si>
    <t>Capital Case Sandpaper Letters - Print</t>
  </si>
  <si>
    <t>MML006</t>
  </si>
  <si>
    <t>BTL006-1</t>
  </si>
  <si>
    <t>Little red and blue sand sheet in English</t>
  </si>
  <si>
    <t>MML006-1</t>
  </si>
  <si>
    <r>
      <t xml:space="preserve">BTL0024   </t>
    </r>
    <r>
      <rPr>
        <b/>
        <sz val="14"/>
        <color indexed="10"/>
        <rFont val="Times New Roman"/>
        <charset val="1"/>
      </rPr>
      <t xml:space="preserve"> </t>
    </r>
  </si>
  <si>
    <r>
      <t>S</t>
    </r>
    <r>
      <rPr>
        <sz val="12"/>
        <rFont val="宋体"/>
        <charset val="134"/>
      </rPr>
      <t>and Tray (with Sand)</t>
    </r>
  </si>
  <si>
    <t xml:space="preserve">MML0024    </t>
  </si>
  <si>
    <t>BTL007</t>
  </si>
  <si>
    <t xml:space="preserve"> Wood - Small Movable Alphabet LOW CASE(Red &amp; Blue)</t>
  </si>
  <si>
    <t>MML007</t>
  </si>
  <si>
    <t>BTL007-C</t>
  </si>
  <si>
    <t xml:space="preserve">Small Movable Alphabet, Wood，CAPITAL CASE WITH BOX </t>
  </si>
  <si>
    <t>MML007-C</t>
  </si>
  <si>
    <t>BTL008</t>
  </si>
  <si>
    <t>Wood - Large Movable Alphabet LOW CASE(Red &amp; Blue)</t>
  </si>
  <si>
    <t>MML008</t>
  </si>
  <si>
    <t>BTL008-C</t>
  </si>
  <si>
    <t xml:space="preserve">Wood - Large Movable Alphabet (Red &amp; Blue) </t>
  </si>
  <si>
    <t>MML008-C</t>
  </si>
  <si>
    <t>BTL009</t>
  </si>
  <si>
    <t>Metal Insets With 2 Stands</t>
  </si>
  <si>
    <t>MML009</t>
  </si>
  <si>
    <t>BTL009-1</t>
  </si>
  <si>
    <r>
      <rPr>
        <sz val="10"/>
        <rFont val="宋体"/>
        <charset val="134"/>
      </rPr>
      <t>The Metal</t>
    </r>
    <r>
      <rPr>
        <sz val="10"/>
        <rFont val="宋体"/>
        <charset val="134"/>
      </rPr>
      <t xml:space="preserve"> only</t>
    </r>
  </si>
  <si>
    <t>MML009-1</t>
  </si>
  <si>
    <t>BTL009-2</t>
  </si>
  <si>
    <r>
      <rPr>
        <sz val="10"/>
        <rFont val="宋体"/>
        <charset val="134"/>
      </rPr>
      <t>T</t>
    </r>
    <r>
      <rPr>
        <sz val="10"/>
        <rFont val="宋体"/>
        <charset val="134"/>
      </rPr>
      <t>he Metal try only</t>
    </r>
  </si>
  <si>
    <t>MML009-2</t>
  </si>
  <si>
    <t>BTL0010</t>
  </si>
  <si>
    <r>
      <t xml:space="preserve"> </t>
    </r>
    <r>
      <rPr>
        <sz val="12"/>
        <rFont val="宋体"/>
        <charset val="134"/>
      </rPr>
      <t>Metal Insets Tracing Tray</t>
    </r>
  </si>
  <si>
    <t>MML0010</t>
  </si>
  <si>
    <r>
      <t xml:space="preserve">BTL0010-1    </t>
    </r>
    <r>
      <rPr>
        <b/>
        <sz val="14"/>
        <color indexed="10"/>
        <rFont val="Times New Roman"/>
        <charset val="1"/>
      </rPr>
      <t xml:space="preserve">  </t>
    </r>
  </si>
  <si>
    <r>
      <t>W</t>
    </r>
    <r>
      <rPr>
        <sz val="12"/>
        <rFont val="宋体"/>
        <charset val="134"/>
      </rPr>
      <t>ooden box for paper (14x14CM)</t>
    </r>
  </si>
  <si>
    <t xml:space="preserve">MML0010-1      </t>
  </si>
  <si>
    <t>BTL0011</t>
  </si>
  <si>
    <t>Shelving Unit for Metal Inset Material</t>
  </si>
  <si>
    <t>MML0011</t>
  </si>
  <si>
    <t>BTL0012</t>
  </si>
  <si>
    <t>Set of 11 Colored Pencil Holders- 1</t>
  </si>
  <si>
    <t>MML0012</t>
  </si>
  <si>
    <t>BTL0013</t>
  </si>
  <si>
    <t>Solid Grammar Symbols</t>
  </si>
  <si>
    <t>MML0013</t>
  </si>
  <si>
    <t>BTL0013-1</t>
  </si>
  <si>
    <t>Solid Grammar Symbols with stand</t>
  </si>
  <si>
    <t>MML0013-1</t>
  </si>
  <si>
    <t>BTL0014</t>
  </si>
  <si>
    <t>Noun &amp; Verb Introduction Solids with Tray</t>
  </si>
  <si>
    <t>MML0014</t>
  </si>
  <si>
    <t>BTL0015</t>
  </si>
  <si>
    <t>Small Wooden Grammar Symbols with Box</t>
  </si>
  <si>
    <t>MML0015</t>
  </si>
  <si>
    <t>BTL0016</t>
  </si>
  <si>
    <t>Advanced grammar symbols with box</t>
  </si>
  <si>
    <t>MML0016</t>
  </si>
  <si>
    <t>BTL0018</t>
  </si>
  <si>
    <t>Reading analysis 1 chart&amp;box</t>
  </si>
  <si>
    <t>MML0018</t>
  </si>
  <si>
    <t>BTL0018-G</t>
  </si>
  <si>
    <t>Reading analysis 1 chart&amp;box (German)</t>
  </si>
  <si>
    <t>MML0018-G</t>
  </si>
  <si>
    <t>BTL0019</t>
  </si>
  <si>
    <t>Reading analysis 2 chart&amp;box</t>
  </si>
  <si>
    <t>MML0019</t>
  </si>
  <si>
    <t>BTL0019-G</t>
  </si>
  <si>
    <t>Reading analysis 2 chart&amp;box (German)</t>
  </si>
  <si>
    <t>MML0019-G</t>
  </si>
  <si>
    <t>BTL0020</t>
  </si>
  <si>
    <t>Sentence analysis 1 &amp; 2 Set</t>
  </si>
  <si>
    <t>MML0020</t>
  </si>
  <si>
    <t>BTL0021</t>
  </si>
  <si>
    <t>Basic Wooden Grammar Symbols with Box</t>
  </si>
  <si>
    <t>MML0021</t>
  </si>
  <si>
    <t xml:space="preserve">BTL0025    </t>
  </si>
  <si>
    <t>Grammar box</t>
  </si>
  <si>
    <t xml:space="preserve">MML0025    </t>
  </si>
  <si>
    <t>BTL0022</t>
  </si>
  <si>
    <t>Holder for 4 pencils</t>
  </si>
  <si>
    <t>MML0022</t>
  </si>
  <si>
    <t>BTL0023</t>
  </si>
  <si>
    <t>letter cubes</t>
  </si>
  <si>
    <t>MML0023</t>
  </si>
  <si>
    <t>BTL0024</t>
  </si>
  <si>
    <t>Lower Case Letters Tracing Board</t>
  </si>
  <si>
    <t>MML0024</t>
  </si>
  <si>
    <t>BTL0025</t>
  </si>
  <si>
    <t>Capital Case Letters Tracing Board</t>
  </si>
  <si>
    <t>MML0025</t>
  </si>
  <si>
    <t>BTM001</t>
  </si>
  <si>
    <t>Numerical Rods</t>
  </si>
  <si>
    <t>MMM001</t>
  </si>
  <si>
    <t>BTM001-S</t>
  </si>
  <si>
    <t>Family Set - number rods</t>
  </si>
  <si>
    <t>MMM001-S</t>
  </si>
  <si>
    <t>BTM001-1</t>
  </si>
  <si>
    <t>Printed Numerals with box for number rods</t>
  </si>
  <si>
    <t>MMM001-1</t>
  </si>
  <si>
    <t>BTM001-G</t>
  </si>
  <si>
    <t>print Numerals &amp; Counters green</t>
  </si>
  <si>
    <t>MMM001-G</t>
  </si>
  <si>
    <t>BTM001-R</t>
  </si>
  <si>
    <t xml:space="preserve">print Numerals &amp; Counters red </t>
  </si>
  <si>
    <t>MMM001-R</t>
  </si>
  <si>
    <t>BTM001-2</t>
  </si>
  <si>
    <t>holder for number rods</t>
  </si>
  <si>
    <t>MMM001-2</t>
  </si>
  <si>
    <t>BTM002</t>
  </si>
  <si>
    <r>
      <t xml:space="preserve"> </t>
    </r>
    <r>
      <rPr>
        <sz val="12"/>
        <rFont val="宋体"/>
        <charset val="134"/>
      </rPr>
      <t>Sandpaper Numbers With Box</t>
    </r>
  </si>
  <si>
    <t>MMM002</t>
  </si>
  <si>
    <t>BTM003</t>
  </si>
  <si>
    <t xml:space="preserve"> Individual Spindles</t>
  </si>
  <si>
    <t>MMM003</t>
  </si>
  <si>
    <t xml:space="preserve">BTM004 </t>
  </si>
  <si>
    <t>Spindle Box With 45 Spindles</t>
  </si>
  <si>
    <t xml:space="preserve">MMM004 </t>
  </si>
  <si>
    <t>BTM006</t>
  </si>
  <si>
    <r>
      <t xml:space="preserve"> </t>
    </r>
    <r>
      <rPr>
        <sz val="12"/>
        <rFont val="宋体"/>
        <charset val="134"/>
      </rPr>
      <t>Individual Spindles</t>
    </r>
  </si>
  <si>
    <t>MMM006</t>
  </si>
  <si>
    <t>BTM007</t>
  </si>
  <si>
    <t>Cut-Out Numerals and Counters</t>
  </si>
  <si>
    <t>MMM007</t>
  </si>
  <si>
    <t>BTM007-2</t>
  </si>
  <si>
    <t>Number Puzzle 1-10</t>
  </si>
  <si>
    <t>MMM007-2</t>
  </si>
  <si>
    <t>BTM007-3</t>
  </si>
  <si>
    <t>cards for Number Puzzle 1-10</t>
  </si>
  <si>
    <t>MMM007-3</t>
  </si>
  <si>
    <t>BTM008</t>
  </si>
  <si>
    <t>Small Numerical Rods</t>
  </si>
  <si>
    <t>MMM008</t>
  </si>
  <si>
    <t>BTM009</t>
  </si>
  <si>
    <t>Stamp Game</t>
  </si>
  <si>
    <t>MMM009</t>
  </si>
  <si>
    <t>BTM009-D</t>
  </si>
  <si>
    <t>Decimal stamp Game</t>
  </si>
  <si>
    <t>MMM009-D</t>
  </si>
  <si>
    <t>BTM0010</t>
  </si>
  <si>
    <t>Small Wooden Number Cards With Box (1-9000)</t>
  </si>
  <si>
    <t>MMM0010</t>
  </si>
  <si>
    <r>
      <t>B</t>
    </r>
    <r>
      <rPr>
        <sz val="12"/>
        <rFont val="宋体"/>
        <charset val="134"/>
      </rPr>
      <t>T</t>
    </r>
    <r>
      <rPr>
        <sz val="12"/>
        <rFont val="宋体"/>
        <charset val="134"/>
      </rPr>
      <t>M</t>
    </r>
    <r>
      <rPr>
        <sz val="12"/>
        <rFont val="宋体"/>
        <charset val="134"/>
      </rPr>
      <t xml:space="preserve">0010-1   </t>
    </r>
    <r>
      <rPr>
        <b/>
        <sz val="14"/>
        <color indexed="10"/>
        <rFont val="宋体"/>
        <charset val="134"/>
      </rPr>
      <t xml:space="preserve">  </t>
    </r>
  </si>
  <si>
    <t>Number 1-9000, paper cards (small)</t>
  </si>
  <si>
    <t xml:space="preserve">MMM0010-1     </t>
  </si>
  <si>
    <t>BTM0014</t>
  </si>
  <si>
    <t xml:space="preserve">Large Wooden Number Cards With Box (1-9000) </t>
  </si>
  <si>
    <t>MMM0014</t>
  </si>
  <si>
    <t>BTM0014-1</t>
  </si>
  <si>
    <t>Number 1-9000, Paper cards (large)</t>
  </si>
  <si>
    <t>MMM0014-1</t>
  </si>
  <si>
    <t>BTM0011</t>
  </si>
  <si>
    <t xml:space="preserve">Small Wooden Number Cards With Box (1-3000) </t>
  </si>
  <si>
    <t>MMM0011</t>
  </si>
  <si>
    <t>BTM0015</t>
  </si>
  <si>
    <t>Large Wooden Number Cards With Box (1-3000)</t>
  </si>
  <si>
    <t>MMM0015</t>
  </si>
  <si>
    <t>BTM0012</t>
  </si>
  <si>
    <t>Large Wooden Number Cards With Box (1-1000)</t>
  </si>
  <si>
    <t>MMM0012</t>
  </si>
  <si>
    <t>BTM0013</t>
  </si>
  <si>
    <t>Small Wooden Number Cards With Box (1-1000)</t>
  </si>
  <si>
    <t>MMM0013</t>
  </si>
  <si>
    <t>BTM0016</t>
  </si>
  <si>
    <t>Teen &amp; Ten Boards</t>
  </si>
  <si>
    <t>MMM0016</t>
  </si>
  <si>
    <t>BTM0018</t>
  </si>
  <si>
    <t xml:space="preserve">Hundred Board </t>
  </si>
  <si>
    <t>MMM0018</t>
  </si>
  <si>
    <t>BTM0018-1</t>
  </si>
  <si>
    <t>Control Chart for Hundred Board</t>
  </si>
  <si>
    <t>MMM0018-1</t>
  </si>
  <si>
    <t>BTM0017</t>
  </si>
  <si>
    <t xml:space="preserve">Pythagoras Board </t>
  </si>
  <si>
    <t>MMM0017</t>
  </si>
  <si>
    <t>BTM0017-1</t>
  </si>
  <si>
    <t>Control Chart for Pythagoras Board</t>
  </si>
  <si>
    <t>MMM0017-1</t>
  </si>
  <si>
    <t>BTM0019</t>
  </si>
  <si>
    <t>Addition Strip Board</t>
  </si>
  <si>
    <t>MMM0019</t>
  </si>
  <si>
    <t>BTM0020</t>
  </si>
  <si>
    <t xml:space="preserve">Subtraction Strip Board </t>
  </si>
  <si>
    <t>MMM0020</t>
  </si>
  <si>
    <t>BTM0021</t>
  </si>
  <si>
    <t>Division Bead Board</t>
  </si>
  <si>
    <t>MMM0021</t>
  </si>
  <si>
    <t>BTM0022</t>
  </si>
  <si>
    <t xml:space="preserve">Multiplication Bead Board </t>
  </si>
  <si>
    <t>MMM0022</t>
  </si>
  <si>
    <t>BTM0023</t>
  </si>
  <si>
    <t>Small Bead Frame</t>
  </si>
  <si>
    <t>MMM0023</t>
  </si>
  <si>
    <t>BTM0024</t>
  </si>
  <si>
    <t>Large Bead Frame</t>
  </si>
  <si>
    <t>MMM0024</t>
  </si>
  <si>
    <t>BTM0025</t>
  </si>
  <si>
    <t>Trinomial Cube</t>
  </si>
  <si>
    <t>MMM0025</t>
  </si>
  <si>
    <t>BTM0025-1</t>
  </si>
  <si>
    <t>Arithmetic Trinomial cube</t>
  </si>
  <si>
    <t>MMM0025-1</t>
  </si>
  <si>
    <t>BTM0026</t>
  </si>
  <si>
    <t>Binomial Cube</t>
  </si>
  <si>
    <t>MMM0026</t>
  </si>
  <si>
    <t>BTM0027</t>
  </si>
  <si>
    <t>doubleness</t>
  </si>
  <si>
    <t>MMM0027</t>
  </si>
  <si>
    <t>BTM0028</t>
  </si>
  <si>
    <t>triple</t>
  </si>
  <si>
    <t>MMM0028</t>
  </si>
  <si>
    <t>BTM0029</t>
  </si>
  <si>
    <r>
      <t xml:space="preserve"> </t>
    </r>
    <r>
      <rPr>
        <sz val="12"/>
        <rFont val="宋体"/>
        <charset val="134"/>
      </rPr>
      <t>Large Fraction Skittles With Stand</t>
    </r>
  </si>
  <si>
    <t>MMM0029</t>
  </si>
  <si>
    <t>BTM0029-1</t>
  </si>
  <si>
    <t>cards for Large Fraction Skittles</t>
  </si>
  <si>
    <t>MMM0029-1</t>
  </si>
  <si>
    <t>BTM0029-S</t>
  </si>
  <si>
    <t xml:space="preserve">Family Set - small fraction skittles </t>
  </si>
  <si>
    <t>MMM0029-S</t>
  </si>
  <si>
    <t>BTM0030</t>
  </si>
  <si>
    <t>9 Wooden Cubes of 1000</t>
  </si>
  <si>
    <t>MMM0030</t>
  </si>
  <si>
    <t>BTM0030-2</t>
  </si>
  <si>
    <t>Tray for  9 Wooden Thousand Cubes</t>
  </si>
  <si>
    <t>MMM0030-2</t>
  </si>
  <si>
    <t>BTM0031</t>
  </si>
  <si>
    <t>45 Wooden Squares of 100</t>
  </si>
  <si>
    <t>MMM0031</t>
  </si>
  <si>
    <t>BTM0031-1</t>
  </si>
  <si>
    <t>Tray for 45 Wooden Hundred Squares</t>
  </si>
  <si>
    <t>MMM0031-1</t>
  </si>
  <si>
    <t>BTM0088</t>
  </si>
  <si>
    <r>
      <t>B</t>
    </r>
    <r>
      <rPr>
        <sz val="12"/>
        <rFont val="宋体"/>
        <charset val="134"/>
      </rPr>
      <t>ase Ten Material</t>
    </r>
  </si>
  <si>
    <t>MMM0088</t>
  </si>
  <si>
    <t>BTM0032</t>
  </si>
  <si>
    <t>Metal Fraction Circles With Stand</t>
  </si>
  <si>
    <t>MMM0032</t>
  </si>
  <si>
    <t>BTM0032-1</t>
  </si>
  <si>
    <t>Fraction Circles metal</t>
  </si>
  <si>
    <t>MMM0032-1</t>
  </si>
  <si>
    <t>BTM0032-2</t>
  </si>
  <si>
    <t>Fraction Circles metal tray</t>
  </si>
  <si>
    <t>MMM0032-2</t>
  </si>
  <si>
    <t>BTM0033</t>
  </si>
  <si>
    <t>Metal Inscribed and Concentric Figures</t>
  </si>
  <si>
    <t>MMM0033</t>
  </si>
  <si>
    <t>BTM0035</t>
  </si>
  <si>
    <t>Metal Triangles</t>
  </si>
  <si>
    <t>MMM0035</t>
  </si>
  <si>
    <t>BTM0036</t>
  </si>
  <si>
    <r>
      <t xml:space="preserve"> </t>
    </r>
    <r>
      <rPr>
        <sz val="12"/>
        <rFont val="宋体"/>
        <charset val="134"/>
      </rPr>
      <t>Metal Squares</t>
    </r>
  </si>
  <si>
    <t>MMM0036</t>
  </si>
  <si>
    <t>BTM0034</t>
  </si>
  <si>
    <t>Equivalent Figure Material</t>
  </si>
  <si>
    <t>MMM0034</t>
  </si>
  <si>
    <t>BTM0017-2</t>
  </si>
  <si>
    <t>Theorem of Pythagoras</t>
  </si>
  <si>
    <t>MMM0017-2</t>
  </si>
  <si>
    <t>BTM0037</t>
  </si>
  <si>
    <r>
      <t xml:space="preserve"> </t>
    </r>
    <r>
      <rPr>
        <sz val="12"/>
        <rFont val="宋体"/>
        <charset val="134"/>
      </rPr>
      <t>Geometric Solids With Stands, Bases, and Box</t>
    </r>
  </si>
  <si>
    <t>MMM0037</t>
  </si>
  <si>
    <t>BTM0037 (beech)</t>
  </si>
  <si>
    <t xml:space="preserve"> Geometric Solids With Stands, Bases, and Box-beech wood</t>
  </si>
  <si>
    <t>MMM0037 (bukev)</t>
  </si>
  <si>
    <t>BTM0038</t>
  </si>
  <si>
    <t>Geometric Solids Bases With Box</t>
  </si>
  <si>
    <t>MMM0038</t>
  </si>
  <si>
    <t>BTM0039</t>
  </si>
  <si>
    <t>Decomposition stereo combination</t>
  </si>
  <si>
    <t>MMM0039</t>
  </si>
  <si>
    <t>BTM0040</t>
  </si>
  <si>
    <t>Addition Snake Game</t>
  </si>
  <si>
    <t>MMM0040</t>
  </si>
  <si>
    <t>BTM0041</t>
  </si>
  <si>
    <t xml:space="preserve">Subtraction Snake Game </t>
  </si>
  <si>
    <t>MMM0041</t>
  </si>
  <si>
    <t>BTM0042</t>
  </si>
  <si>
    <t>Short Bead Chains with wall frame</t>
  </si>
  <si>
    <t>MMM0042</t>
  </si>
  <si>
    <t>BTM0042-1</t>
  </si>
  <si>
    <t>Short Bead Chain</t>
  </si>
  <si>
    <t>MMM0042-1</t>
  </si>
  <si>
    <t>BTM0043</t>
  </si>
  <si>
    <r>
      <t xml:space="preserve"> </t>
    </r>
    <r>
      <rPr>
        <sz val="12"/>
        <rFont val="宋体"/>
        <charset val="134"/>
      </rPr>
      <t>Colored Bead Squares</t>
    </r>
  </si>
  <si>
    <t>MMM0043</t>
  </si>
  <si>
    <t>BTM0044</t>
  </si>
  <si>
    <t>Golden Bead Thousand Cube</t>
  </si>
  <si>
    <t>MMM0044</t>
  </si>
  <si>
    <t>BTM0045</t>
  </si>
  <si>
    <t xml:space="preserve">Introduction to Decimal Quantity w/ Trays </t>
  </si>
  <si>
    <t>MMM0045</t>
  </si>
  <si>
    <t>BTM0046</t>
  </si>
  <si>
    <t xml:space="preserve">Introduction to Decimal Symbols w/ Trays </t>
  </si>
  <si>
    <t>MMM0046</t>
  </si>
  <si>
    <t>BTM0047</t>
  </si>
  <si>
    <r>
      <t xml:space="preserve"> </t>
    </r>
    <r>
      <rPr>
        <sz val="12"/>
        <rFont val="宋体"/>
        <charset val="134"/>
      </rPr>
      <t>Bead Chains of 100 and 1000</t>
    </r>
  </si>
  <si>
    <t>MMM0047</t>
  </si>
  <si>
    <t>BTM0048</t>
  </si>
  <si>
    <t>Ten Bead Box</t>
  </si>
  <si>
    <t>MMM0048</t>
  </si>
  <si>
    <t>BTM0049</t>
  </si>
  <si>
    <r>
      <t xml:space="preserve"> </t>
    </r>
    <r>
      <rPr>
        <sz val="12"/>
        <rFont val="宋体"/>
        <charset val="134"/>
      </rPr>
      <t>Teen Bead Box</t>
    </r>
  </si>
  <si>
    <t>MMM0049</t>
  </si>
  <si>
    <t>BTM0050</t>
  </si>
  <si>
    <r>
      <t xml:space="preserve"> </t>
    </r>
    <r>
      <rPr>
        <sz val="12"/>
        <rFont val="宋体"/>
        <charset val="134"/>
      </rPr>
      <t>Bead Decanomial</t>
    </r>
  </si>
  <si>
    <t>MMM0050</t>
  </si>
  <si>
    <t>BTM0080</t>
  </si>
  <si>
    <t>New Additional Snake Game</t>
  </si>
  <si>
    <t>MMM0080</t>
  </si>
  <si>
    <t>BTM0081</t>
  </si>
  <si>
    <t>New Substraction Snake Game</t>
  </si>
  <si>
    <t>MMM0081</t>
  </si>
  <si>
    <t>BTM0082</t>
  </si>
  <si>
    <t>Negative Snake Game</t>
  </si>
  <si>
    <t>MMM0082</t>
  </si>
  <si>
    <t>BTM0083</t>
  </si>
  <si>
    <t>Checker Board Beads</t>
  </si>
  <si>
    <t>MMM0083</t>
  </si>
  <si>
    <t>BTM0084</t>
  </si>
  <si>
    <t>MMM0084</t>
  </si>
  <si>
    <t>BTM0086</t>
  </si>
  <si>
    <t>Geometric Stick Material</t>
  </si>
  <si>
    <t>MMM0086</t>
  </si>
  <si>
    <t>BTM0051</t>
  </si>
  <si>
    <t>45 Golden Bead Hundred Squares</t>
  </si>
  <si>
    <t>MMM0051</t>
  </si>
  <si>
    <t>BTM0052</t>
  </si>
  <si>
    <t xml:space="preserve">45 Golden Bead Bars of 10 </t>
  </si>
  <si>
    <t>MMM0052</t>
  </si>
  <si>
    <t>BTM0053</t>
  </si>
  <si>
    <t>45 Golden Bead Units</t>
  </si>
  <si>
    <t>MMM0053</t>
  </si>
  <si>
    <t>BTM0053-1</t>
  </si>
  <si>
    <t>One gooden wood cup</t>
  </si>
  <si>
    <t>MMM0053-1</t>
  </si>
  <si>
    <t>BTM0054</t>
  </si>
  <si>
    <t>Colored Bead Cubes</t>
  </si>
  <si>
    <t>MMM0054</t>
  </si>
  <si>
    <t>BTM0055</t>
  </si>
  <si>
    <t>Bead Chains of 1000</t>
  </si>
  <si>
    <t>MMM0055</t>
  </si>
  <si>
    <t>BTM0055-1</t>
  </si>
  <si>
    <t>Bead Chains of 100 and 1000 with frame</t>
  </si>
  <si>
    <t>MMM0055-1</t>
  </si>
  <si>
    <t>BTM0055-2</t>
  </si>
  <si>
    <t>stand for number rods</t>
  </si>
  <si>
    <t>MMM0055-2</t>
  </si>
  <si>
    <t>BTM0056</t>
  </si>
  <si>
    <t>Bead Chains of 100</t>
  </si>
  <si>
    <t>MMM0056</t>
  </si>
  <si>
    <t>BTM0057</t>
  </si>
  <si>
    <t>Colored Bead Stairs</t>
  </si>
  <si>
    <t>MMM0057</t>
  </si>
  <si>
    <t>BTM0057-1</t>
  </si>
  <si>
    <t>Colored Bead Stairs with wooden stand</t>
  </si>
  <si>
    <t>MMM0057-1</t>
  </si>
  <si>
    <t>BTM0057-2</t>
  </si>
  <si>
    <t>black and white beads</t>
  </si>
  <si>
    <t>MMM0057-2</t>
  </si>
  <si>
    <t>BTM0058</t>
  </si>
  <si>
    <t xml:space="preserve">9 Golden Bead Hundred Squares </t>
  </si>
  <si>
    <t>MMM0058</t>
  </si>
  <si>
    <t>BTM0059</t>
  </si>
  <si>
    <t>9 Golden Bead Bars of 10</t>
  </si>
  <si>
    <t>MMM0059</t>
  </si>
  <si>
    <t>BTM0060</t>
  </si>
  <si>
    <t xml:space="preserve">9 Golden Bead Units </t>
  </si>
  <si>
    <t>MMM0060</t>
  </si>
  <si>
    <t>BTM0061</t>
  </si>
  <si>
    <t>Complete Bead Materials: Cubes, Squares, and Chains(with Cabinet)</t>
  </si>
  <si>
    <t>MMM0061</t>
  </si>
  <si>
    <t>BTM0061-1</t>
  </si>
  <si>
    <r>
      <t>Complete Bead Materials: Cubes, Squares, and Chains</t>
    </r>
    <r>
      <rPr>
        <sz val="12"/>
        <rFont val="宋体"/>
        <charset val="134"/>
      </rPr>
      <t xml:space="preserve"> （without cabinet)</t>
    </r>
  </si>
  <si>
    <t>MMM0061-1</t>
  </si>
  <si>
    <t>BTM0061-2</t>
  </si>
  <si>
    <r>
      <t xml:space="preserve"> </t>
    </r>
    <r>
      <rPr>
        <sz val="12"/>
        <rFont val="宋体"/>
        <charset val="134"/>
      </rPr>
      <t>Bead Material Cabinet</t>
    </r>
  </si>
  <si>
    <t>MMM0061-2</t>
  </si>
  <si>
    <t>BTM0062</t>
  </si>
  <si>
    <t>Bank Game</t>
  </si>
  <si>
    <t>MMM0062</t>
  </si>
  <si>
    <t>BTM0063</t>
  </si>
  <si>
    <t>scale</t>
  </si>
  <si>
    <t>MMM0063</t>
  </si>
  <si>
    <t>BTM0064</t>
  </si>
  <si>
    <t xml:space="preserve">Hanger for Color Bead Stairs </t>
  </si>
  <si>
    <t>MMM0064</t>
  </si>
  <si>
    <t>BTM0065</t>
  </si>
  <si>
    <t>Teen Bead Hanger</t>
  </si>
  <si>
    <t>MMM0065</t>
  </si>
  <si>
    <t>BTM0094 (beech)</t>
  </si>
  <si>
    <t>Golden Bead Frame (Flat)-beech wood</t>
  </si>
  <si>
    <t>MMM0094 (bukev)</t>
  </si>
  <si>
    <t>BTM0095</t>
  </si>
  <si>
    <t>Long Division</t>
  </si>
  <si>
    <t>MMM0095</t>
  </si>
  <si>
    <t>BTM0096</t>
  </si>
  <si>
    <t>Dot Exercise</t>
  </si>
  <si>
    <t>MMM0096</t>
  </si>
  <si>
    <t>BTM0103</t>
  </si>
  <si>
    <t>100-1000</t>
  </si>
  <si>
    <t>MMM0103</t>
  </si>
  <si>
    <t>BTM097</t>
  </si>
  <si>
    <r>
      <t>G</t>
    </r>
    <r>
      <rPr>
        <sz val="12"/>
        <rFont val="宋体"/>
        <charset val="134"/>
      </rPr>
      <t>old Bead Materials set</t>
    </r>
  </si>
  <si>
    <t>MMM097</t>
  </si>
  <si>
    <t>BTM0104</t>
  </si>
  <si>
    <t>Golden bead material</t>
  </si>
  <si>
    <t>MMM0104</t>
  </si>
  <si>
    <t>BTM0076</t>
  </si>
  <si>
    <t>geometry block</t>
  </si>
  <si>
    <t>MMM0076</t>
  </si>
  <si>
    <t>BTM0077</t>
  </si>
  <si>
    <t>step block</t>
  </si>
  <si>
    <t>MMM0077</t>
  </si>
  <si>
    <t>BTM0085</t>
  </si>
  <si>
    <t>Geometry Ladder</t>
  </si>
  <si>
    <t>MMM0085</t>
  </si>
  <si>
    <t>BTM0089</t>
  </si>
  <si>
    <r>
      <t>G</t>
    </r>
    <r>
      <rPr>
        <sz val="12"/>
        <rFont val="宋体"/>
        <charset val="134"/>
      </rPr>
      <t>eometry block 1</t>
    </r>
  </si>
  <si>
    <t>MMM0089</t>
  </si>
  <si>
    <t>BTM0069</t>
  </si>
  <si>
    <t>Fraction Circle showing degrees</t>
  </si>
  <si>
    <t>MMM0069</t>
  </si>
  <si>
    <t>BTM0070</t>
  </si>
  <si>
    <t>Multiplication equation box (with checking board)</t>
  </si>
  <si>
    <t>MMM0070</t>
  </si>
  <si>
    <t>BTM0070-1</t>
  </si>
  <si>
    <r>
      <t>M</t>
    </r>
    <r>
      <rPr>
        <sz val="12"/>
        <rFont val="宋体"/>
        <charset val="134"/>
      </rPr>
      <t>ultiplication Working Charts</t>
    </r>
  </si>
  <si>
    <t>MMM0070-1</t>
  </si>
  <si>
    <t>BTM0071</t>
  </si>
  <si>
    <t>Division equation box (with checking board)</t>
  </si>
  <si>
    <t>MMM0071</t>
  </si>
  <si>
    <t>BTM0071-1</t>
  </si>
  <si>
    <r>
      <t>D</t>
    </r>
    <r>
      <rPr>
        <sz val="12"/>
        <rFont val="宋体"/>
        <charset val="134"/>
      </rPr>
      <t>ivision Working Charts</t>
    </r>
  </si>
  <si>
    <t>MMM0071-1</t>
  </si>
  <si>
    <t>BTM0072</t>
  </si>
  <si>
    <t>Subtraction equation box (with checking board)</t>
  </si>
  <si>
    <t>MMM0072</t>
  </si>
  <si>
    <t>BTM0072-1</t>
  </si>
  <si>
    <r>
      <t>S</t>
    </r>
    <r>
      <rPr>
        <sz val="12"/>
        <rFont val="宋体"/>
        <charset val="134"/>
      </rPr>
      <t>ubtraction Working Charts</t>
    </r>
  </si>
  <si>
    <t>MMM0072-1</t>
  </si>
  <si>
    <t>BTM0073</t>
  </si>
  <si>
    <t>Addition equation box (with checking board)</t>
  </si>
  <si>
    <t>MMM0073</t>
  </si>
  <si>
    <t>BTM0073-1</t>
  </si>
  <si>
    <t>Additive group with frame</t>
  </si>
  <si>
    <t>MMM0073-1</t>
  </si>
  <si>
    <t>BTM0074</t>
  </si>
  <si>
    <t>Multiplication board for decimal fractions</t>
  </si>
  <si>
    <t>MMM0074</t>
  </si>
  <si>
    <t>BTM0075</t>
  </si>
  <si>
    <t>Big multiplication board</t>
  </si>
  <si>
    <t>MMM0075</t>
  </si>
  <si>
    <t>BTM0079</t>
  </si>
  <si>
    <t>Apple Tree</t>
  </si>
  <si>
    <t>MMM0079</t>
  </si>
  <si>
    <t>BTM0078</t>
  </si>
  <si>
    <t>Numbers and Letters</t>
  </si>
  <si>
    <t>MMM0078</t>
  </si>
  <si>
    <t>BTM0100</t>
  </si>
  <si>
    <t xml:space="preserve">100PCS Golden Bead </t>
  </si>
  <si>
    <t>MMM0100</t>
  </si>
  <si>
    <t>BTM0101</t>
  </si>
  <si>
    <t>100PCS Green Bead</t>
  </si>
  <si>
    <t>MMM0101</t>
  </si>
  <si>
    <t>BTM0102</t>
  </si>
  <si>
    <t>100PCS blue Bead</t>
  </si>
  <si>
    <t>MMM0102</t>
  </si>
  <si>
    <t>BTM0106</t>
  </si>
  <si>
    <t>Yellow triangle</t>
  </si>
  <si>
    <t>MMM0106</t>
  </si>
  <si>
    <t>BTM0107</t>
  </si>
  <si>
    <t xml:space="preserve">Table Of Pythagoras </t>
  </si>
  <si>
    <t>MMM0107</t>
  </si>
  <si>
    <t>BTM0108</t>
  </si>
  <si>
    <t>Colored Counting Bars</t>
  </si>
  <si>
    <t>MMM0108</t>
  </si>
  <si>
    <t>BTM0109</t>
  </si>
  <si>
    <t>Cut-Out Labeled Fraction Circles 1 to 1/10</t>
  </si>
  <si>
    <t>MMM0109</t>
  </si>
  <si>
    <t>BTM0110</t>
  </si>
  <si>
    <t>Cut-out Fraction Circles w/Box 1/11 to 1/20</t>
  </si>
  <si>
    <t>MMM0110</t>
  </si>
  <si>
    <t>BTM0111</t>
  </si>
  <si>
    <t>Mat For Bead Chain of 100</t>
  </si>
  <si>
    <t>MMM0111</t>
  </si>
  <si>
    <t>BTM0112</t>
  </si>
  <si>
    <t>Mat For Bead Chain of 1000 or for Complete Bead Materials</t>
  </si>
  <si>
    <t>MMM0112</t>
  </si>
  <si>
    <t>BTM0113</t>
  </si>
  <si>
    <t>FIVE YELLOW PRISMS</t>
  </si>
  <si>
    <t>MMM0113</t>
  </si>
  <si>
    <t>BTM0114</t>
  </si>
  <si>
    <t>Printed arrows:Short Bead Chain</t>
  </si>
  <si>
    <t>MMM0114</t>
  </si>
  <si>
    <t>BTM0115</t>
  </si>
  <si>
    <t>ARROWS FOR Bead Chains of 100 and 1000</t>
  </si>
  <si>
    <t>MMM0115</t>
  </si>
  <si>
    <t>BTM0116</t>
  </si>
  <si>
    <t>ARROWS FOR  Complete bead materials</t>
  </si>
  <si>
    <t>MMM0116</t>
  </si>
  <si>
    <t>BTM0117</t>
  </si>
  <si>
    <t>MMM0117</t>
  </si>
  <si>
    <t>BTM0118</t>
  </si>
  <si>
    <t>SQUARE ROOT BOARD</t>
  </si>
  <si>
    <t>MMM0118</t>
  </si>
  <si>
    <t>BTM0119</t>
  </si>
  <si>
    <t>DECIMAL FRACTION BOARD</t>
  </si>
  <si>
    <t>MMM0119</t>
  </si>
  <si>
    <t>BTB001</t>
  </si>
  <si>
    <t>Botany Leaf Cabinet - 4 Drawers</t>
  </si>
  <si>
    <t>MMB001</t>
  </si>
  <si>
    <t>BTB001-1</t>
  </si>
  <si>
    <t>Botany Leaf Cabinet - 3 Drawers</t>
  </si>
  <si>
    <t>MMB001-1</t>
  </si>
  <si>
    <t>BTB002-1</t>
  </si>
  <si>
    <t>Botany Puzzle Cabinet (No Puzzles Included)</t>
  </si>
  <si>
    <t>MMB002-1</t>
  </si>
  <si>
    <t>BTB002-2</t>
  </si>
  <si>
    <t>3 Botany Puzzles &amp; Cabinet</t>
  </si>
  <si>
    <t>MMB002-2</t>
  </si>
  <si>
    <t>BTB003-1</t>
  </si>
  <si>
    <t>Animal Puzzle Cabinet (5 Slots)(No Puzzles Included)</t>
  </si>
  <si>
    <t>MMB003-1</t>
  </si>
  <si>
    <t>BTB003-2</t>
  </si>
  <si>
    <t>5 Zoology Puzzles &amp; Cabinet</t>
  </si>
  <si>
    <t>MMB003-2</t>
  </si>
  <si>
    <t>BTB004</t>
  </si>
  <si>
    <r>
      <t xml:space="preserve"> </t>
    </r>
    <r>
      <rPr>
        <sz val="12"/>
        <rFont val="宋体"/>
        <charset val="134"/>
      </rPr>
      <t>Flower Puzzle</t>
    </r>
  </si>
  <si>
    <t>MMB004</t>
  </si>
  <si>
    <t>BTB005</t>
  </si>
  <si>
    <t xml:space="preserve">Tree Puzzle </t>
  </si>
  <si>
    <t>MMB005</t>
  </si>
  <si>
    <t>BTB006</t>
  </si>
  <si>
    <t>Leaf Puzzle</t>
  </si>
  <si>
    <t>MMB006</t>
  </si>
  <si>
    <t>BTB007</t>
  </si>
  <si>
    <r>
      <t xml:space="preserve"> </t>
    </r>
    <r>
      <rPr>
        <sz val="12"/>
        <rFont val="宋体"/>
        <charset val="134"/>
      </rPr>
      <t>Big Leaf Puzzle</t>
    </r>
  </si>
  <si>
    <t>MMB007</t>
  </si>
  <si>
    <t>BTB008</t>
  </si>
  <si>
    <r>
      <t xml:space="preserve"> </t>
    </r>
    <r>
      <rPr>
        <sz val="12"/>
        <rFont val="宋体"/>
        <charset val="134"/>
      </rPr>
      <t>Big Flower Puzzle</t>
    </r>
  </si>
  <si>
    <t>MMB008</t>
  </si>
  <si>
    <t>BTB009</t>
  </si>
  <si>
    <r>
      <t xml:space="preserve"> </t>
    </r>
    <r>
      <rPr>
        <sz val="12"/>
        <rFont val="宋体"/>
        <charset val="134"/>
      </rPr>
      <t>Big Tree Puzzle</t>
    </r>
  </si>
  <si>
    <t>MMB009</t>
  </si>
  <si>
    <t>BTB0010</t>
  </si>
  <si>
    <r>
      <t xml:space="preserve"> </t>
    </r>
    <r>
      <rPr>
        <sz val="12"/>
        <rFont val="宋体"/>
        <charset val="134"/>
      </rPr>
      <t>Bird Puzzle</t>
    </r>
  </si>
  <si>
    <t>MMB0010</t>
  </si>
  <si>
    <t>BTB0011</t>
  </si>
  <si>
    <r>
      <t xml:space="preserve"> </t>
    </r>
    <r>
      <rPr>
        <sz val="12"/>
        <rFont val="宋体"/>
        <charset val="134"/>
      </rPr>
      <t>Turtle Puzzle</t>
    </r>
  </si>
  <si>
    <t>MMB0011</t>
  </si>
  <si>
    <t>BTB0012</t>
  </si>
  <si>
    <r>
      <t xml:space="preserve"> </t>
    </r>
    <r>
      <rPr>
        <sz val="12"/>
        <rFont val="宋体"/>
        <charset val="134"/>
      </rPr>
      <t>Fish Puzzle</t>
    </r>
  </si>
  <si>
    <t>MMB0012</t>
  </si>
  <si>
    <t>BTB0013</t>
  </si>
  <si>
    <t xml:space="preserve">Horse Puzzle </t>
  </si>
  <si>
    <t>MMB0013</t>
  </si>
  <si>
    <t>BTB0014</t>
  </si>
  <si>
    <t xml:space="preserve">Frog Puzzle </t>
  </si>
  <si>
    <t>MMB0014</t>
  </si>
  <si>
    <t>BTB0017</t>
  </si>
  <si>
    <t xml:space="preserve">Seed Puzzle </t>
  </si>
  <si>
    <t>MMB0017</t>
  </si>
  <si>
    <t>BTB0018</t>
  </si>
  <si>
    <t>Cricket Puzzle</t>
  </si>
  <si>
    <t>MMB0018</t>
  </si>
  <si>
    <t>BTB0019</t>
  </si>
  <si>
    <t xml:space="preserve">Wasp Puzzle </t>
  </si>
  <si>
    <t>MMB0019</t>
  </si>
  <si>
    <t>BTB0020</t>
  </si>
  <si>
    <t>Butterfly Puzzle</t>
  </si>
  <si>
    <t>MMB0020</t>
  </si>
  <si>
    <t>BTB0021</t>
  </si>
  <si>
    <t xml:space="preserve">Dragonfly Puzzle </t>
  </si>
  <si>
    <t>MMB0021</t>
  </si>
  <si>
    <t>BTB0022</t>
  </si>
  <si>
    <t xml:space="preserve">Fly Puzzle </t>
  </si>
  <si>
    <t>MMB0022</t>
  </si>
  <si>
    <t>BTB0023</t>
  </si>
  <si>
    <t>Ladybug Puzzle</t>
  </si>
  <si>
    <t>MMB0023</t>
  </si>
  <si>
    <t>BTB0024</t>
  </si>
  <si>
    <t xml:space="preserve">Penguin Puzzle </t>
  </si>
  <si>
    <t>MMB0024</t>
  </si>
  <si>
    <t>BTB0025</t>
  </si>
  <si>
    <t xml:space="preserve">Rooster Puzzle </t>
  </si>
  <si>
    <t>MMB0025</t>
  </si>
  <si>
    <t>BTB0013-1</t>
  </si>
  <si>
    <t>Horse Puzzle with born printed inside the board</t>
  </si>
  <si>
    <t>MMB0013-1</t>
  </si>
  <si>
    <t>BTB0010-1</t>
  </si>
  <si>
    <t>Bird Puzzle with born printed inside the board</t>
  </si>
  <si>
    <t>MMB0010-1</t>
  </si>
  <si>
    <t>BTB0014-1</t>
  </si>
  <si>
    <t>frog Puzzle with born printed inside the board</t>
  </si>
  <si>
    <t>MMB0014-1</t>
  </si>
  <si>
    <t>BTB0011-1</t>
  </si>
  <si>
    <t>Turtle Puzzle with born printed inside the board</t>
  </si>
  <si>
    <t>MMB0011-1</t>
  </si>
  <si>
    <t>BTB0012-1</t>
  </si>
  <si>
    <t>Fish Puzzle with born printed inside the board</t>
  </si>
  <si>
    <t>MMB0012-1</t>
  </si>
  <si>
    <r>
      <t xml:space="preserve">BTB005-2 </t>
    </r>
    <r>
      <rPr>
        <b/>
        <sz val="14"/>
        <color indexed="10"/>
        <rFont val="宋体"/>
        <charset val="134"/>
      </rPr>
      <t xml:space="preserve"> </t>
    </r>
  </si>
  <si>
    <t>Flour Puzzle</t>
  </si>
  <si>
    <t xml:space="preserve">MMB005-2  </t>
  </si>
  <si>
    <t xml:space="preserve">BTB006-2 </t>
  </si>
  <si>
    <t xml:space="preserve">MMB006-2 </t>
  </si>
  <si>
    <r>
      <t xml:space="preserve">BTB007-2 </t>
    </r>
    <r>
      <rPr>
        <b/>
        <sz val="14"/>
        <color indexed="10"/>
        <rFont val="宋体"/>
        <charset val="134"/>
      </rPr>
      <t xml:space="preserve"> </t>
    </r>
  </si>
  <si>
    <t>Big Tree puzzle</t>
  </si>
  <si>
    <t xml:space="preserve">MMB007-2  </t>
  </si>
  <si>
    <r>
      <t xml:space="preserve">BTB0026 </t>
    </r>
    <r>
      <rPr>
        <b/>
        <sz val="14"/>
        <color indexed="10"/>
        <rFont val="宋体"/>
        <charset val="134"/>
      </rPr>
      <t xml:space="preserve"> </t>
    </r>
  </si>
  <si>
    <t>Root Puzzle</t>
  </si>
  <si>
    <t xml:space="preserve">MMB0026  </t>
  </si>
  <si>
    <t xml:space="preserve">BTB009-2 </t>
  </si>
  <si>
    <t>Frog Puzzle</t>
  </si>
  <si>
    <t xml:space="preserve">MMB009-2 </t>
  </si>
  <si>
    <t xml:space="preserve">BTB0010-2 </t>
  </si>
  <si>
    <t>Bird Puzzle</t>
  </si>
  <si>
    <t xml:space="preserve">MMB0010-2 </t>
  </si>
  <si>
    <r>
      <t xml:space="preserve">BTB0011-2 </t>
    </r>
    <r>
      <rPr>
        <b/>
        <sz val="14"/>
        <color indexed="10"/>
        <rFont val="宋体"/>
        <charset val="134"/>
      </rPr>
      <t xml:space="preserve"> </t>
    </r>
  </si>
  <si>
    <t>Horse Puzzle</t>
  </si>
  <si>
    <t xml:space="preserve">MMB0011-2  </t>
  </si>
  <si>
    <r>
      <t>BTB0012-2</t>
    </r>
    <r>
      <rPr>
        <b/>
        <sz val="14"/>
        <color indexed="10"/>
        <rFont val="宋体"/>
        <charset val="134"/>
      </rPr>
      <t xml:space="preserve"> </t>
    </r>
  </si>
  <si>
    <t>Turtle Puzzle</t>
  </si>
  <si>
    <t xml:space="preserve">MMB0012-2 </t>
  </si>
  <si>
    <t>BTB0013-2</t>
  </si>
  <si>
    <t>Fish Puzzle</t>
  </si>
  <si>
    <t>MMB0013-2</t>
  </si>
  <si>
    <t>BTB0052</t>
  </si>
  <si>
    <r>
      <t>B</t>
    </r>
    <r>
      <rPr>
        <sz val="12"/>
        <rFont val="宋体"/>
        <charset val="134"/>
      </rPr>
      <t>otany Puzzle Activity set-beech wood box</t>
    </r>
  </si>
  <si>
    <t>MMB0052</t>
  </si>
  <si>
    <t>BTB0053</t>
  </si>
  <si>
    <r>
      <t>A</t>
    </r>
    <r>
      <rPr>
        <sz val="12"/>
        <rFont val="宋体"/>
        <charset val="134"/>
      </rPr>
      <t>nimal Puzzle Activity Set-beech wood box</t>
    </r>
  </si>
  <si>
    <t>MMB0053</t>
  </si>
  <si>
    <t>BTB0015</t>
  </si>
  <si>
    <t xml:space="preserve">Leaf Cards Cabinet
 </t>
  </si>
  <si>
    <t>MMB0015</t>
  </si>
  <si>
    <t>BTB0016</t>
  </si>
  <si>
    <t xml:space="preserve">Leaf Cards </t>
  </si>
  <si>
    <t>MMB0016</t>
  </si>
  <si>
    <t>18 KINDS PVC Leaf cards</t>
  </si>
  <si>
    <t xml:space="preserve">BTB0027  </t>
  </si>
  <si>
    <t>Montessori Farm (without animals and farmer)</t>
  </si>
  <si>
    <t xml:space="preserve">MMB0027  </t>
  </si>
  <si>
    <t>BTB0028</t>
  </si>
  <si>
    <t>Tree Life</t>
  </si>
  <si>
    <t>MMB0028</t>
  </si>
  <si>
    <t>BTB0029</t>
  </si>
  <si>
    <t>Butterfly Life</t>
  </si>
  <si>
    <t>MMB0029</t>
  </si>
  <si>
    <t>BTB0030</t>
  </si>
  <si>
    <t>Flower Life</t>
  </si>
  <si>
    <t>MMB0030</t>
  </si>
  <si>
    <t>BTB0031</t>
  </si>
  <si>
    <t>Frog Life</t>
  </si>
  <si>
    <t>MMB0031</t>
  </si>
  <si>
    <t>BTB0032</t>
  </si>
  <si>
    <t>checken life</t>
  </si>
  <si>
    <t>MMB0032</t>
  </si>
  <si>
    <t>BTB0033</t>
  </si>
  <si>
    <t>A woman's life</t>
  </si>
  <si>
    <t>MMB0033</t>
  </si>
  <si>
    <t>BTB0034</t>
  </si>
  <si>
    <t>A man's life</t>
  </si>
  <si>
    <t>MMB0034</t>
  </si>
  <si>
    <t>BTT001</t>
  </si>
  <si>
    <t>Object Permanence Box with Drawer</t>
  </si>
  <si>
    <t>MMT001</t>
  </si>
  <si>
    <t>BTT002</t>
  </si>
  <si>
    <t>Toddler Imbucare Box with Ball</t>
  </si>
  <si>
    <t>MMT002</t>
  </si>
  <si>
    <t>BTT004</t>
  </si>
  <si>
    <t>Object Permanence Box with Tray</t>
  </si>
  <si>
    <t>MMT004</t>
  </si>
  <si>
    <t>BTT005</t>
  </si>
  <si>
    <t>Imbucare Box with Small Cylinder</t>
  </si>
  <si>
    <t>MMT005</t>
  </si>
  <si>
    <t>BTT006</t>
  </si>
  <si>
    <t>Imbucare Box with Rectangular Prism</t>
  </si>
  <si>
    <t>MMT006</t>
  </si>
  <si>
    <t>BTT007</t>
  </si>
  <si>
    <t>Imbucare Box with Square Prism</t>
  </si>
  <si>
    <t>MMT007</t>
  </si>
  <si>
    <t>BTT008</t>
  </si>
  <si>
    <t>Imbucare Box with Triangular Prism</t>
  </si>
  <si>
    <t>MMT008</t>
  </si>
  <si>
    <t>BTT009</t>
  </si>
  <si>
    <t>Box with Bins</t>
  </si>
  <si>
    <t>MMT009</t>
  </si>
  <si>
    <t>BTT0010</t>
  </si>
  <si>
    <t>Cubes on Vertical Dowel</t>
  </si>
  <si>
    <t>MMT0010</t>
  </si>
  <si>
    <t>BTT0011</t>
  </si>
  <si>
    <t>Rings on a Vertical Dowel</t>
  </si>
  <si>
    <t>MMT0011</t>
  </si>
  <si>
    <t>BTT0012</t>
  </si>
  <si>
    <t>Ring on a horizontal dowel</t>
  </si>
  <si>
    <t>MMT0012</t>
  </si>
  <si>
    <t>BTT0013</t>
  </si>
  <si>
    <t>Colored Discs on 3 Colored Dowels</t>
  </si>
  <si>
    <t>MMT0013</t>
  </si>
  <si>
    <t>BTT0014</t>
  </si>
  <si>
    <t>Toddler Imbucare Peg Box</t>
  </si>
  <si>
    <t>MMT0014</t>
  </si>
  <si>
    <t>BTT0015</t>
  </si>
  <si>
    <t>Horizontal Dowel Variation - Straight</t>
  </si>
  <si>
    <t>MMT0015</t>
  </si>
  <si>
    <t>BTT0016</t>
  </si>
  <si>
    <t>Horizontal Dowel Variation - Serpentine</t>
  </si>
  <si>
    <t>MMT0016</t>
  </si>
  <si>
    <t>BTT0017</t>
  </si>
  <si>
    <t>Infant Coin Box</t>
  </si>
  <si>
    <t>MMT0017</t>
  </si>
  <si>
    <t>BTT0020</t>
  </si>
  <si>
    <t>Bruchturm</t>
  </si>
  <si>
    <t>MMT0020</t>
  </si>
  <si>
    <t>BTT0021</t>
  </si>
  <si>
    <t>Three Circles Puzzle</t>
  </si>
  <si>
    <t>MMT0021</t>
  </si>
  <si>
    <t>BTT0022</t>
  </si>
  <si>
    <t>3 shape puzzle</t>
  </si>
  <si>
    <t>MMT0022</t>
  </si>
  <si>
    <t>BTT0023</t>
  </si>
  <si>
    <t>5 shape puzzle 0-3</t>
  </si>
  <si>
    <t>MMT0023</t>
  </si>
  <si>
    <t>BTT0024</t>
  </si>
  <si>
    <t>Balance Bead Game</t>
  </si>
  <si>
    <t>MMT0024</t>
  </si>
  <si>
    <t>BTT0025</t>
  </si>
  <si>
    <t>Colored Number Rods</t>
  </si>
  <si>
    <t>MMT0025</t>
  </si>
  <si>
    <t>BTT0026</t>
  </si>
  <si>
    <t>Stacking Bead</t>
  </si>
  <si>
    <t>MMT0026</t>
  </si>
  <si>
    <t>BTT0027</t>
  </si>
  <si>
    <t>Stacking puzzle</t>
  </si>
  <si>
    <t>MMT0027</t>
  </si>
  <si>
    <t>BTT0028</t>
  </si>
  <si>
    <t>Stacking disc</t>
  </si>
  <si>
    <t>MMT0028</t>
  </si>
  <si>
    <t>BTT0029</t>
  </si>
  <si>
    <t>Wooden Block 1</t>
  </si>
  <si>
    <t>MMT0029</t>
  </si>
  <si>
    <t>BTT0030</t>
  </si>
  <si>
    <t>Wooden Block 2</t>
  </si>
  <si>
    <t>MMT0030</t>
  </si>
  <si>
    <t>BTT0031</t>
  </si>
  <si>
    <t>Wooden Block 3</t>
  </si>
  <si>
    <t>MMT0031</t>
  </si>
  <si>
    <t>BTT0032</t>
  </si>
  <si>
    <t>Wooden Block 4</t>
  </si>
  <si>
    <t>MMT0032</t>
  </si>
  <si>
    <t>BTT0033</t>
  </si>
  <si>
    <t>Wooden Block 5</t>
  </si>
  <si>
    <t>MMT0033</t>
  </si>
  <si>
    <t>BTT0034</t>
  </si>
  <si>
    <t>Wooden Block 6</t>
  </si>
  <si>
    <t>MMT0034</t>
  </si>
  <si>
    <t>BTT0035</t>
  </si>
  <si>
    <t>Wooden Bock 7</t>
  </si>
  <si>
    <t>MMT0035</t>
  </si>
  <si>
    <t>BTT0036</t>
  </si>
  <si>
    <t>Wooden Block 8</t>
  </si>
  <si>
    <t>MMT0036</t>
  </si>
  <si>
    <t>BTT0037</t>
  </si>
  <si>
    <t>Wooden Step Block 2</t>
  </si>
  <si>
    <t>MMT0037</t>
  </si>
  <si>
    <t>BTT0038</t>
  </si>
  <si>
    <t>Wooden Puzzle</t>
  </si>
  <si>
    <t>MMT0038</t>
  </si>
  <si>
    <t>BTT0039</t>
  </si>
  <si>
    <t>Square Shape Puzzle</t>
  </si>
  <si>
    <t>MMT0039</t>
  </si>
  <si>
    <t>BTT0040</t>
  </si>
  <si>
    <t>Circle Shape Puzzle</t>
  </si>
  <si>
    <t>MMT0040</t>
  </si>
  <si>
    <t>BTT0041</t>
  </si>
  <si>
    <t>Triangle Shape Puzzle</t>
  </si>
  <si>
    <t>MMT0041</t>
  </si>
  <si>
    <t>BTT0042</t>
  </si>
  <si>
    <t>Small Circle Shape Puzzle</t>
  </si>
  <si>
    <t>MMT0042</t>
  </si>
  <si>
    <t>BTT0043</t>
  </si>
  <si>
    <t>Three Disc on the Vertical Dowel</t>
  </si>
  <si>
    <t>MMT0043</t>
  </si>
  <si>
    <t>BTT0044</t>
  </si>
  <si>
    <t>4 Ball</t>
  </si>
  <si>
    <t>MMT0044</t>
  </si>
  <si>
    <t>BTT0045</t>
  </si>
  <si>
    <t>Can exchange of the game</t>
  </si>
  <si>
    <t>MMT0045</t>
  </si>
  <si>
    <t>BTT0050</t>
  </si>
  <si>
    <t>Twist &amp; Sort</t>
  </si>
  <si>
    <t>MMT0050</t>
  </si>
  <si>
    <t>BTT0050-1</t>
  </si>
  <si>
    <t xml:space="preserve"> Twist &amp; Sort (Five)</t>
  </si>
  <si>
    <t>MMT0050-1</t>
  </si>
  <si>
    <t>BTT0046</t>
  </si>
  <si>
    <t>3D object fitting exercise egg cup with egg</t>
  </si>
  <si>
    <t>MMT0046</t>
  </si>
  <si>
    <t>BTT0047</t>
  </si>
  <si>
    <t>Large and small ball</t>
  </si>
  <si>
    <t>MMT0047</t>
  </si>
  <si>
    <t>BTT0048</t>
  </si>
  <si>
    <t>Wooden Nuts and Bolts Frame</t>
  </si>
  <si>
    <t>MMT0048</t>
  </si>
  <si>
    <t>BTT0049</t>
  </si>
  <si>
    <t>Thick and Thin Cylinders</t>
  </si>
  <si>
    <t>MMT0049</t>
  </si>
  <si>
    <t>Braiding Board</t>
  </si>
  <si>
    <t>BTT0051</t>
  </si>
  <si>
    <t>Curvilinear Pre-Writing Board</t>
  </si>
  <si>
    <t>MMT0051</t>
  </si>
  <si>
    <t>BTT0052</t>
  </si>
  <si>
    <t>Cursive TrackingBoard</t>
  </si>
  <si>
    <t>MMT0052</t>
  </si>
  <si>
    <t>BTT0053</t>
  </si>
  <si>
    <t>Imbucare box with Flip Lid - 1 Slot</t>
  </si>
  <si>
    <t>MMT0053</t>
  </si>
  <si>
    <t>BTT0054</t>
  </si>
  <si>
    <t>Imbucare Box With Flip Lid - Knit ball</t>
  </si>
  <si>
    <t>MMT0054</t>
  </si>
  <si>
    <t>BTT0055</t>
  </si>
  <si>
    <t>Wooden box with sliding lid</t>
  </si>
  <si>
    <t>MMT0055</t>
  </si>
  <si>
    <t>BTT0056</t>
  </si>
  <si>
    <t>Imbucare Box With Flip Lid - 4 Shapes</t>
  </si>
  <si>
    <t>MMT0056</t>
  </si>
  <si>
    <t>BTF001</t>
  </si>
  <si>
    <t>Sensorial Shelf(120*35*88CM)</t>
  </si>
  <si>
    <t>MMF001</t>
  </si>
  <si>
    <t>BTF002</t>
  </si>
  <si>
    <t>Culture Shelf( 120*35*88CM)</t>
  </si>
  <si>
    <t>MMF002</t>
  </si>
  <si>
    <t>BFT001</t>
  </si>
  <si>
    <t>Pendant Tripod beech wood</t>
  </si>
  <si>
    <t>MMI001</t>
  </si>
  <si>
    <t>two height: 70cm/108cm,</t>
  </si>
  <si>
    <t>BFT002</t>
  </si>
  <si>
    <t xml:space="preserve">Baby Fitness Rack </t>
  </si>
  <si>
    <t>MMI002</t>
  </si>
  <si>
    <t>55.5*64.6cm</t>
  </si>
  <si>
    <t>BFT003</t>
  </si>
  <si>
    <t>Hanging Shelf</t>
  </si>
  <si>
    <t>MMI003</t>
  </si>
  <si>
    <t>Plywood</t>
  </si>
  <si>
    <t>BFT004</t>
  </si>
  <si>
    <t>Topponcino for new born soft infant pillow</t>
  </si>
  <si>
    <t>MMI004</t>
  </si>
  <si>
    <t>80*50CM</t>
  </si>
  <si>
    <t>BFT005</t>
  </si>
  <si>
    <t>Dancer Material Package DIY</t>
  </si>
  <si>
    <t>MMI005</t>
  </si>
  <si>
    <t>BFT006</t>
  </si>
  <si>
    <t xml:space="preserve">Dancer </t>
  </si>
  <si>
    <t>MMI006</t>
  </si>
  <si>
    <t>BFT007</t>
  </si>
  <si>
    <t>Colored Dancer Material Package DIY</t>
  </si>
  <si>
    <t>MMI007</t>
  </si>
  <si>
    <t>BFT008</t>
  </si>
  <si>
    <t>MMI008</t>
  </si>
  <si>
    <t>BFT009</t>
  </si>
  <si>
    <t>Octahedron Material Package DIY</t>
  </si>
  <si>
    <t>MMI009</t>
  </si>
  <si>
    <t>BFT010</t>
  </si>
  <si>
    <t>Octahedron</t>
  </si>
  <si>
    <t>MMI010</t>
  </si>
  <si>
    <t>BFT011</t>
  </si>
  <si>
    <t>Three Colored Spheres Material Package DIY</t>
  </si>
  <si>
    <t>MMI011</t>
  </si>
  <si>
    <t>BFT012</t>
  </si>
  <si>
    <t>MMI012</t>
  </si>
  <si>
    <t>BFT013</t>
  </si>
  <si>
    <t>Gobbi-RED Material Package DIY</t>
  </si>
  <si>
    <t>MMI013</t>
  </si>
  <si>
    <t>BFT014</t>
  </si>
  <si>
    <t xml:space="preserve">Gobbi-RED </t>
  </si>
  <si>
    <t>MMI014</t>
  </si>
  <si>
    <t>BFT015</t>
  </si>
  <si>
    <t>hand knitting yarn - Gobbi-RED Material Package DIYe DIY</t>
  </si>
  <si>
    <t>MMI015</t>
  </si>
  <si>
    <t>BFT016</t>
  </si>
  <si>
    <t>hand knitting yarn - Gobbi-RED</t>
  </si>
  <si>
    <t>MMI016</t>
  </si>
  <si>
    <t>BFT017</t>
  </si>
  <si>
    <t>Gobbi-Yellow Material Package DIY</t>
  </si>
  <si>
    <t>MMI017</t>
  </si>
  <si>
    <t>BFT018</t>
  </si>
  <si>
    <t xml:space="preserve">Gobbi-Yellow </t>
  </si>
  <si>
    <t>MMI018</t>
  </si>
  <si>
    <t>BFT019</t>
  </si>
  <si>
    <t>hand knitting yarn - Gobbi-Yellow Material Package DIYe DIY</t>
  </si>
  <si>
    <t>MMI019</t>
  </si>
  <si>
    <t>BFT020</t>
  </si>
  <si>
    <t xml:space="preserve">hand knitting yarn - Gobbi-Yellow  </t>
  </si>
  <si>
    <t>MMI020</t>
  </si>
  <si>
    <t>BFT021</t>
  </si>
  <si>
    <t>Gobbi-Blue Material Package DIY</t>
  </si>
  <si>
    <t>MMI021</t>
  </si>
  <si>
    <t>BFT022</t>
  </si>
  <si>
    <t xml:space="preserve">Gobbi-Blue </t>
  </si>
  <si>
    <t>MMI022</t>
  </si>
  <si>
    <t>BFT023</t>
  </si>
  <si>
    <t>hand knitting yarn - Gobbi-Blue Material Package DIYe DIY</t>
  </si>
  <si>
    <t>MMI023</t>
  </si>
  <si>
    <t>BFT024</t>
  </si>
  <si>
    <t xml:space="preserve">hand knitting yarn - Gobbi-Blue  </t>
  </si>
  <si>
    <t>MMI024</t>
  </si>
  <si>
    <t>BFT025</t>
  </si>
  <si>
    <t>Gobbi-Green Material Package DIY</t>
  </si>
  <si>
    <t>MMI025</t>
  </si>
  <si>
    <t>BFT026</t>
  </si>
  <si>
    <t xml:space="preserve">Gobbi-Green </t>
  </si>
  <si>
    <t>MMI026</t>
  </si>
  <si>
    <t>BFT027</t>
  </si>
  <si>
    <t>hand knitting yarn - Gobbi-Green Material Package DIYe DIY</t>
  </si>
  <si>
    <t>MMI027</t>
  </si>
  <si>
    <t>BFT028</t>
  </si>
  <si>
    <t xml:space="preserve">hand knitting yarn - Gobbi-Green  </t>
  </si>
  <si>
    <t>MMI028</t>
  </si>
  <si>
    <t>BFT029</t>
  </si>
  <si>
    <t>Munari</t>
  </si>
  <si>
    <t>MMI029</t>
  </si>
  <si>
    <t>BFT030</t>
  </si>
  <si>
    <t>Munari Material Package DIY</t>
  </si>
  <si>
    <t>MMI030</t>
  </si>
  <si>
    <t>BFT031</t>
  </si>
  <si>
    <t xml:space="preserve">Black and White Card </t>
  </si>
  <si>
    <t>MMI031</t>
  </si>
  <si>
    <t>17*17CM,20 cards with 40 pictures</t>
  </si>
  <si>
    <t>BFT032</t>
  </si>
  <si>
    <t>MMI032</t>
  </si>
  <si>
    <t>Infant Fitness Item</t>
  </si>
  <si>
    <t>Nakupna</t>
  </si>
  <si>
    <t>Picture</t>
  </si>
  <si>
    <t>Opombe</t>
  </si>
  <si>
    <t>Remarks</t>
  </si>
  <si>
    <t>Price (US$)</t>
  </si>
  <si>
    <t>Veljavno / Valid from: od 1.3.2019</t>
  </si>
  <si>
    <t>Koda</t>
  </si>
  <si>
    <t>Šifra/Code</t>
  </si>
  <si>
    <t>BTSCode</t>
  </si>
  <si>
    <t>Description</t>
  </si>
  <si>
    <t>Količina</t>
  </si>
  <si>
    <t>Cena brez DDV (€)</t>
  </si>
  <si>
    <t>Cena z DDV (€)</t>
  </si>
  <si>
    <t>Nakupna(USD)</t>
  </si>
  <si>
    <t>Nova Cena brez DDV</t>
  </si>
  <si>
    <t>Nova z DDV</t>
  </si>
  <si>
    <t>Rabat Nov</t>
  </si>
  <si>
    <t>7%dvig</t>
  </si>
  <si>
    <t>z DDV</t>
  </si>
  <si>
    <t>rabat</t>
  </si>
  <si>
    <t>Klade z valji</t>
  </si>
  <si>
    <t>MMS001 (beech)</t>
  </si>
  <si>
    <t>Majhne klade z valji</t>
  </si>
  <si>
    <t xml:space="preserve"> Knobless Cylinders (Set of 4)</t>
  </si>
  <si>
    <t>Barvni valji</t>
  </si>
  <si>
    <t>Roza stolp</t>
  </si>
  <si>
    <t>MMS003 (beech)</t>
  </si>
  <si>
    <t>Roza stolp-les bukev</t>
  </si>
  <si>
    <t>Stojalo za roza stolp</t>
  </si>
  <si>
    <t>BTS004</t>
  </si>
  <si>
    <t>MMS004</t>
  </si>
  <si>
    <t>Brown stair</t>
  </si>
  <si>
    <t>Rjave stopnice</t>
  </si>
  <si>
    <t>ni v ponudbi</t>
  </si>
  <si>
    <t>MMS004 (beech)</t>
  </si>
  <si>
    <t>Rjave stopnice-bukev</t>
  </si>
  <si>
    <t>Control chart for brown stair</t>
  </si>
  <si>
    <t>Kontrole karte za rjave stopnice</t>
  </si>
  <si>
    <t>Rdeče palice</t>
  </si>
  <si>
    <t>Majhne rdeče palice</t>
  </si>
  <si>
    <t>Barvni zaboj 1, les lipa</t>
  </si>
  <si>
    <t>Barvni zaboj 2, les lipa</t>
  </si>
  <si>
    <t>Barvni zaboj 3, lipov les</t>
  </si>
  <si>
    <t>Hrapave in gladke plošče</t>
  </si>
  <si>
    <t>Ploščice za tipanje</t>
  </si>
  <si>
    <t>Geometrični predstvitveni pladenj</t>
  </si>
  <si>
    <t>Karte za predstavitveni pladenj</t>
  </si>
  <si>
    <t>Karte za geometrijsko omaro</t>
  </si>
  <si>
    <t xml:space="preserve">BTS012-5   </t>
  </si>
  <si>
    <t>6 grid shelf</t>
  </si>
  <si>
    <t>Stojalo z 6 predalčki</t>
  </si>
  <si>
    <t>Geometrična omara</t>
  </si>
  <si>
    <t>Zvočni valji</t>
  </si>
  <si>
    <t>Konstrukcijski trikotniki in 5 zabojev</t>
  </si>
  <si>
    <t>Modri trikotniki</t>
  </si>
  <si>
    <t>Skrivnostna vreča</t>
  </si>
  <si>
    <t>Termične tablice v zaboju</t>
  </si>
  <si>
    <t>Rectangle wood bar</t>
  </si>
  <si>
    <t>Lesene palčke</t>
  </si>
  <si>
    <t>Cloth box 1</t>
  </si>
  <si>
    <t>Zaboj z blagom 1</t>
  </si>
  <si>
    <t>Cloth box 2</t>
  </si>
  <si>
    <t>Zaboj z blagom 2</t>
  </si>
  <si>
    <t>Stekleničke za okušanje</t>
  </si>
  <si>
    <t>Touching</t>
  </si>
  <si>
    <t>Valji za tipanje teskture</t>
  </si>
  <si>
    <t>Barvno primerjanje</t>
  </si>
  <si>
    <t>Mysterious box</t>
  </si>
  <si>
    <t>Skrivnostna škatla</t>
  </si>
  <si>
    <t>Termične sekleničke</t>
  </si>
  <si>
    <t>Preveza za oči</t>
  </si>
  <si>
    <t>Ura</t>
  </si>
  <si>
    <t>Stojalo za 12 okvirjev</t>
  </si>
  <si>
    <t>Stojalo za 6 okvirjev</t>
  </si>
  <si>
    <t>Okvir za zapenjanje: mali gumbi</t>
  </si>
  <si>
    <t>Okvir za zapenjanje: veliki gumbi</t>
  </si>
  <si>
    <t>Okvir z svilenimi takci - zavezovanje pentlje</t>
  </si>
  <si>
    <t>Okvir za zapenjanje: posamezna vezalka</t>
  </si>
  <si>
    <t>Okvir z varnostno sponko</t>
  </si>
  <si>
    <t>Okvir za zapenjanje z zatiči</t>
  </si>
  <si>
    <t>Okvir za zapenjanje: zaklopni gumbi (drukerji)</t>
  </si>
  <si>
    <t>Okvir z zadrgo</t>
  </si>
  <si>
    <t>Okvir za zapenjanje: sponka</t>
  </si>
  <si>
    <t>Okvir za zapenjanje: plastična sponka</t>
  </si>
  <si>
    <t>Okvir za zapenjanje: posamezna vezalka, zavezovanje čevlja</t>
  </si>
  <si>
    <t>Okvir za zapenjanje: ježki</t>
  </si>
  <si>
    <t>Velik lesen pladenj</t>
  </si>
  <si>
    <t>Srednji lesen pladenj</t>
  </si>
  <si>
    <t>Mali lesen pladenj</t>
  </si>
  <si>
    <t>BTP0018</t>
  </si>
  <si>
    <t>MMP0018</t>
  </si>
  <si>
    <t>3pcs carpet set with stand</t>
  </si>
  <si>
    <t>3 preproge z stojalom</t>
  </si>
  <si>
    <t>5pcs parpet set with stand</t>
  </si>
  <si>
    <t>5 preprog z stojalom</t>
  </si>
  <si>
    <t xml:space="preserve">BTP0019-1   </t>
  </si>
  <si>
    <t xml:space="preserve">MMP0019-1   </t>
  </si>
  <si>
    <t>parpet  stand</t>
  </si>
  <si>
    <t>Stojalo za preproge</t>
  </si>
  <si>
    <t>Matice in vijaki: set A</t>
  </si>
  <si>
    <t>Škatla s ključavnicami</t>
  </si>
  <si>
    <t>Tabla s ključavnicami</t>
  </si>
  <si>
    <t>Pladenj za učenje ravnotežja</t>
  </si>
  <si>
    <t>Labirint</t>
  </si>
  <si>
    <t>Leseni pladnji (5 kosov)</t>
  </si>
  <si>
    <t>BTP0027-1</t>
  </si>
  <si>
    <t>MMP0027-1</t>
  </si>
  <si>
    <t>Big Wooden Tray</t>
  </si>
  <si>
    <t>BTP0027-2</t>
  </si>
  <si>
    <t>MMP0027-2</t>
  </si>
  <si>
    <t>Middle Wooden Tray</t>
  </si>
  <si>
    <t>BTP0027-3</t>
  </si>
  <si>
    <t>MMP0027-3</t>
  </si>
  <si>
    <t>Small Wooden Tray</t>
  </si>
  <si>
    <t>Obročki za met</t>
  </si>
  <si>
    <t>Pladenj za razvrščanje (40 ploščkov)</t>
  </si>
  <si>
    <t>Sestavljanka Celine-deli sveta</t>
  </si>
  <si>
    <t>Kontrolna mapa celine-označena</t>
  </si>
  <si>
    <t>Kontrolna mapa celine-neoznačena</t>
  </si>
  <si>
    <t>Sestavljanka Evropa</t>
  </si>
  <si>
    <t>Kontrolna mapa Evropa-označena</t>
  </si>
  <si>
    <t>Kontrolna mapa Evropa neoznačena</t>
  </si>
  <si>
    <t>Sestavljanka Severna Amerika</t>
  </si>
  <si>
    <t>Kontrolna karta Severna Amerika-označena</t>
  </si>
  <si>
    <t>Kontrolna karta Severna Amerika-neoznačena</t>
  </si>
  <si>
    <t>Sestavljanka Južna Amerika</t>
  </si>
  <si>
    <t>Kontrolna karta Južna Amerika-označena</t>
  </si>
  <si>
    <t>Kontrolna karta Južna Amerika-neoznačena</t>
  </si>
  <si>
    <t>Sestavljanka Afrika</t>
  </si>
  <si>
    <t>Kontrolna karta Afrika-označena</t>
  </si>
  <si>
    <t>Kontrolna karta Afrika-neoznačena</t>
  </si>
  <si>
    <t>Sestavljanka Azija</t>
  </si>
  <si>
    <t>Kontrola karta Azija-označeno</t>
  </si>
  <si>
    <t>Kontrolna karta Azija-neoznačeno</t>
  </si>
  <si>
    <t>Sestavljanka Avstralija</t>
  </si>
  <si>
    <t>Kontrolna karta Avstralije-označena</t>
  </si>
  <si>
    <t>Kontrolna karta Avstralija-neoznačena</t>
  </si>
  <si>
    <t>Sestavljanka USA</t>
  </si>
  <si>
    <t>Kontrolna karta USA-označena</t>
  </si>
  <si>
    <t>Kontrolna karta USA-neoznačena</t>
  </si>
  <si>
    <t>Sestavljanka Kanada</t>
  </si>
  <si>
    <t>Kontrolna karta Kanade-označena</t>
  </si>
  <si>
    <t>Kontrolna karta Kanade-neoznačena</t>
  </si>
  <si>
    <t>Omara za Sestavljanka 1-ne vključuje Sestavljanka</t>
  </si>
  <si>
    <t>Zemljevid sveta z 36 zastavicami</t>
  </si>
  <si>
    <t>Globus kopno &amp; morje</t>
  </si>
  <si>
    <t>Globus - deli sveta,celine</t>
  </si>
  <si>
    <t>Astralna karta</t>
  </si>
  <si>
    <t>Tabla osončja s premikajočimi planeti</t>
  </si>
  <si>
    <t>Peščene table kopno &amp; voda</t>
  </si>
  <si>
    <t>Peščena abeceda – male tiskane črke (angleška)</t>
  </si>
  <si>
    <t>Peščena abeceda – velike tiskane črke (angleška)</t>
  </si>
  <si>
    <t>Mala peščena abeceda – velike in male tiskane črke (angleška)</t>
  </si>
  <si>
    <t xml:space="preserve">BTL0024    </t>
  </si>
  <si>
    <t>Sand Tray (with Sand)</t>
  </si>
  <si>
    <t>Pladenj z peskom</t>
  </si>
  <si>
    <t xml:space="preserve"> Wood - Small Movable Alphabet (Red &amp; Blue)</t>
  </si>
  <si>
    <t>Mala premična abeceda – male tiskane črke</t>
  </si>
  <si>
    <t>Wood - Large Movable Alphabet (Red &amp; Blue)</t>
  </si>
  <si>
    <t>Velika premična abeceda – male tiskane črke</t>
  </si>
  <si>
    <t>Kovinski liki z 2 stojaloma</t>
  </si>
  <si>
    <t xml:space="preserve"> Metal Insets Tracing Tray</t>
  </si>
  <si>
    <t>Predstavitveni pladenj za kovinske like</t>
  </si>
  <si>
    <t xml:space="preserve">BTL0010-1      </t>
  </si>
  <si>
    <t>Wooden box for paper (14x14CM)</t>
  </si>
  <si>
    <t>Škatlica za papir (14x14cm)</t>
  </si>
  <si>
    <t>Komplet 11 stojal za barvice</t>
  </si>
  <si>
    <t>Stavčni simboli</t>
  </si>
  <si>
    <t>Stavčni simboli z podstavkom</t>
  </si>
  <si>
    <t>Samostalnik in glagol – osnovna predstavitev</t>
  </si>
  <si>
    <t>Stavčni členi – simboli</t>
  </si>
  <si>
    <t>Stojalo za 4 svinčnike</t>
  </si>
  <si>
    <t>Črkovne kocke</t>
  </si>
  <si>
    <t>DO SEM SEM PRIŠEL pregled cen!</t>
  </si>
  <si>
    <t>BTM001 (beech)</t>
  </si>
  <si>
    <t>MMM001 (beech)</t>
  </si>
  <si>
    <t>Numerical Rods-beech wood</t>
  </si>
  <si>
    <t>Rdeče palice-bukev</t>
  </si>
  <si>
    <t>Numeral card</t>
  </si>
  <si>
    <t>Ploščice s številkami</t>
  </si>
  <si>
    <t>Stojalo za rdeče palice</t>
  </si>
  <si>
    <t xml:space="preserve"> Sandpaper Numbers With Box</t>
  </si>
  <si>
    <t>Peščene številke</t>
  </si>
  <si>
    <t>Posamezne palčke</t>
  </si>
  <si>
    <t>Zaboj s 45 palčkami</t>
  </si>
  <si>
    <t>BTM005</t>
  </si>
  <si>
    <t>MMM005</t>
  </si>
  <si>
    <t>Spindle Box</t>
  </si>
  <si>
    <t>Zaboj za palčke</t>
  </si>
  <si>
    <t>Posamezna palčka</t>
  </si>
  <si>
    <t>Številke in kamenčki 1</t>
  </si>
  <si>
    <t>Sestavljanka številke</t>
  </si>
  <si>
    <t>Male rdeče palice</t>
  </si>
  <si>
    <t>Igra s ploščicami</t>
  </si>
  <si>
    <t>Mala števila (1-9000), material:les</t>
  </si>
  <si>
    <t>Velika števila (1-9000), material:les</t>
  </si>
  <si>
    <t>Tabla set &amp; Tabla najst</t>
  </si>
  <si>
    <t>Tabla 100</t>
  </si>
  <si>
    <t>Kontrolna karta za Tablo 100</t>
  </si>
  <si>
    <t>Pitagorova tabla, brez kontrolne karte</t>
  </si>
  <si>
    <t>Kontrola tabela za Pitagorovo tablo (brez table)</t>
  </si>
  <si>
    <t>Tabla za seštevanje</t>
  </si>
  <si>
    <t>Tabla za odštevanje</t>
  </si>
  <si>
    <t>Tabla za deljenje</t>
  </si>
  <si>
    <t>Tabla za množenje</t>
  </si>
  <si>
    <t>Računalo-malo</t>
  </si>
  <si>
    <t>Računalo-veliko</t>
  </si>
  <si>
    <t>Trinomna kocka</t>
  </si>
  <si>
    <t>Binom kocka</t>
  </si>
  <si>
    <t>Kocka na 2 potenco</t>
  </si>
  <si>
    <t>Kocka na 3 potenco</t>
  </si>
  <si>
    <t xml:space="preserve"> Large Fraction Skittles With Stand</t>
  </si>
  <si>
    <t>Veliki keglji za deljenje</t>
  </si>
  <si>
    <t>9 tisočic -potiskan les</t>
  </si>
  <si>
    <t>45 stotic, material:potiskan les</t>
  </si>
  <si>
    <t>Base Ten Material</t>
  </si>
  <si>
    <t>Uvod v desetiški sistem, material: les</t>
  </si>
  <si>
    <t>Tabli z ulomki</t>
  </si>
  <si>
    <t>Kovinski trikotniki, deljeni</t>
  </si>
  <si>
    <t xml:space="preserve"> Metal Squares</t>
  </si>
  <si>
    <t xml:space="preserve"> Geometric Solids With Stands, Bases, and Box</t>
  </si>
  <si>
    <t>Geometrijska telesa</t>
  </si>
  <si>
    <t>MMM0037 (beech)</t>
  </si>
  <si>
    <t>Geometrijska telesa-bukev</t>
  </si>
  <si>
    <t>Osnovne ploskve za geometrijska telesa</t>
  </si>
  <si>
    <t>Igra Gosenica -seštevanje</t>
  </si>
  <si>
    <t>Igra Gosenica - odštevanje</t>
  </si>
  <si>
    <t>Barvna zrnain tabla za obešanje</t>
  </si>
  <si>
    <t>Barvne verige</t>
  </si>
  <si>
    <t xml:space="preserve"> Colored Bead Squares</t>
  </si>
  <si>
    <t>Barvne ploskve</t>
  </si>
  <si>
    <t>Tisočica, material:perlice</t>
  </si>
  <si>
    <t>Predstavitveni pladenj, material:perlice</t>
  </si>
  <si>
    <t>Uvod v decimalne simbole, pladenj</t>
  </si>
  <si>
    <t xml:space="preserve"> Bead Chains of 100 and 1000</t>
  </si>
  <si>
    <t>Veriga 100 in 1000</t>
  </si>
  <si>
    <t>Enice in desetice</t>
  </si>
  <si>
    <t xml:space="preserve"> Teen Bead Box</t>
  </si>
  <si>
    <t>Barvna zrna in desetice</t>
  </si>
  <si>
    <t xml:space="preserve"> Bead Decanomial</t>
  </si>
  <si>
    <t>Komplet barvnih palčk, material:perlice</t>
  </si>
  <si>
    <t>Igra Gosenica-seštevanje, novo</t>
  </si>
  <si>
    <t>Igra Gosenica-odštevanje, novo</t>
  </si>
  <si>
    <t>Igra Gosenica-negativna</t>
  </si>
  <si>
    <t>nemška stran  49</t>
  </si>
  <si>
    <t>Kontrolne barvne palčke</t>
  </si>
  <si>
    <t>Barvne verige od 1-1000</t>
  </si>
  <si>
    <t>Geometrične palčke</t>
  </si>
  <si>
    <t>45 stotic, material: perlice</t>
  </si>
  <si>
    <t>45 desetic, material:perlice</t>
  </si>
  <si>
    <t>45 enic, material:perlice</t>
  </si>
  <si>
    <t>Barvne kocke</t>
  </si>
  <si>
    <t>Veriga 1000</t>
  </si>
  <si>
    <t>Veriga 100</t>
  </si>
  <si>
    <t>Barvna zrna</t>
  </si>
  <si>
    <t>Barvna zrna na stojalu</t>
  </si>
  <si>
    <t>9 stotic, material:perlice</t>
  </si>
  <si>
    <t>9 desetic, material:perlice</t>
  </si>
  <si>
    <t>9 enic, material:perlice</t>
  </si>
  <si>
    <t>na nameški strani je 390€ z davkom komplet z omaro!</t>
  </si>
  <si>
    <r>
      <rPr>
        <sz val="12"/>
        <rFont val="Calibri"/>
        <charset val="1"/>
      </rPr>
      <t xml:space="preserve">Complete Bead Materials: Cubes, Squares, and Chains </t>
    </r>
    <r>
      <rPr>
        <sz val="12"/>
        <rFont val="Droid Sans Fallback"/>
        <family val="2"/>
      </rPr>
      <t>（</t>
    </r>
    <r>
      <rPr>
        <sz val="12"/>
        <rFont val="Calibri"/>
        <charset val="1"/>
      </rPr>
      <t>without cabinet)</t>
    </r>
  </si>
  <si>
    <t xml:space="preserve"> Bead Material Cabinet</t>
  </si>
  <si>
    <t>Bančna igra</t>
  </si>
  <si>
    <t xml:space="preserve">Tehtnica </t>
  </si>
  <si>
    <t>Stojalo za barvna zrna</t>
  </si>
  <si>
    <t>Stojalo za desetice</t>
  </si>
  <si>
    <t>MMM0094 (beech)</t>
  </si>
  <si>
    <t>Deljenje na decimalko</t>
  </si>
  <si>
    <t>Igra s pikami</t>
  </si>
  <si>
    <t>Gold Bead Materials set</t>
  </si>
  <si>
    <t>Zlata banka, set 1</t>
  </si>
  <si>
    <t>100 zlatih perlic</t>
  </si>
  <si>
    <t>100 zelenih perlic</t>
  </si>
  <si>
    <t>100 modrih perlic</t>
  </si>
  <si>
    <t>BTM0105</t>
  </si>
  <si>
    <t>MMM0105</t>
  </si>
  <si>
    <t>4 rumenih prizem</t>
  </si>
  <si>
    <t>BT</t>
  </si>
  <si>
    <t>Rumeni trikotniki</t>
  </si>
  <si>
    <t>Barvni balji, malčki</t>
  </si>
  <si>
    <t>Barvna telesa</t>
  </si>
  <si>
    <t>Geometry block 1</t>
  </si>
  <si>
    <t>Krogi za prikaz stopinj</t>
  </si>
  <si>
    <t>Škatla za množenje(s kontrolno tabelo)</t>
  </si>
  <si>
    <t>Multiplication Working Charts</t>
  </si>
  <si>
    <t>Razpredelnice za množenje</t>
  </si>
  <si>
    <t>Škatla za deljenje (s kontrolno tabelo)</t>
  </si>
  <si>
    <t>Division Working Charts</t>
  </si>
  <si>
    <t>Razpredelnice za deljenje</t>
  </si>
  <si>
    <t>Škatla za odštevanje (s kontrolno tabelo)</t>
  </si>
  <si>
    <t>Subtraction Working Charts</t>
  </si>
  <si>
    <t>Razpredelnice za odštevanje</t>
  </si>
  <si>
    <t>Škatla za seštevanje (s kontrolno tabelo)</t>
  </si>
  <si>
    <t>Addition Working Charts</t>
  </si>
  <si>
    <t>Razpredelnice za seštevanje</t>
  </si>
  <si>
    <t>Velika tabla za množenje</t>
  </si>
  <si>
    <t>Botanična omara-4 pladnji</t>
  </si>
  <si>
    <t>Botanični kabinet za 3 Sestavljanka</t>
  </si>
  <si>
    <t>Živalski kabinet za 5 Sestavljanka</t>
  </si>
  <si>
    <t xml:space="preserve"> Flower Puzzle</t>
  </si>
  <si>
    <t>Sestavljanka roža</t>
  </si>
  <si>
    <t>Sestavljanka drevo</t>
  </si>
  <si>
    <t>Sestavljanka list</t>
  </si>
  <si>
    <t xml:space="preserve"> Bird Puzzle</t>
  </si>
  <si>
    <t>Sestavljanka ptica</t>
  </si>
  <si>
    <t xml:space="preserve"> Turtle Puzzle</t>
  </si>
  <si>
    <t>Sestavljanka želva</t>
  </si>
  <si>
    <t xml:space="preserve"> Fish Puzzle</t>
  </si>
  <si>
    <t>Sestavljanka riba</t>
  </si>
  <si>
    <t>Sestavljanka konj</t>
  </si>
  <si>
    <t>Sestavljanka žaba</t>
  </si>
  <si>
    <t>Sestavljanka seme</t>
  </si>
  <si>
    <t>Sestavljanka čriček</t>
  </si>
  <si>
    <t>Sestavljanka osa</t>
  </si>
  <si>
    <t>Sestavljanka metulj</t>
  </si>
  <si>
    <t>Sestavljanka kačji pastir</t>
  </si>
  <si>
    <t>Sestavljanka muha</t>
  </si>
  <si>
    <t>Sestavljanka pikapolonica</t>
  </si>
  <si>
    <t>Sestavljanka pingvin</t>
  </si>
  <si>
    <t>Sestavljanka petelin</t>
  </si>
  <si>
    <t>Sestavljanka konj-okostje</t>
  </si>
  <si>
    <t>Sestavljanka ptica-okostje</t>
  </si>
  <si>
    <t>Sestavljanka žaba-okostje</t>
  </si>
  <si>
    <t>Sestavljanka želva-okostje</t>
  </si>
  <si>
    <t>Sestavljanka riba-okostje</t>
  </si>
  <si>
    <t xml:space="preserve">BTB005-2  </t>
  </si>
  <si>
    <t>Sestavljanka roža NOVO</t>
  </si>
  <si>
    <t>Sestavljanka list NOVO</t>
  </si>
  <si>
    <t xml:space="preserve">BTB007-2  </t>
  </si>
  <si>
    <t>Sestavljanka drevo NOVO</t>
  </si>
  <si>
    <t xml:space="preserve">BTB0026  </t>
  </si>
  <si>
    <t>Sestavljanka korenina NOVO</t>
  </si>
  <si>
    <t>Sestavljanka žaba NOVO</t>
  </si>
  <si>
    <t>Sestavljanka ptica NOVO</t>
  </si>
  <si>
    <t xml:space="preserve">BTB0011-2  </t>
  </si>
  <si>
    <t>Sestavljanka konj NOVO</t>
  </si>
  <si>
    <t xml:space="preserve">BTB0012-2 </t>
  </si>
  <si>
    <t>Sestavljanka želva NOVO</t>
  </si>
  <si>
    <t>Sestavljanka riba NOVO</t>
  </si>
  <si>
    <t>Kabinet za botanične kontrolne karte</t>
  </si>
  <si>
    <t>Botanične kontrolne karte</t>
  </si>
  <si>
    <t>Življenski krog metulj</t>
  </si>
  <si>
    <t>Življenski krog sončnica</t>
  </si>
  <si>
    <t>Življenski krog žaba</t>
  </si>
  <si>
    <t>Montessori kmetija (brez živali in kmeta)</t>
  </si>
  <si>
    <t>Zaboj s predalom 1</t>
  </si>
  <si>
    <t>Zaboj s predalom 2</t>
  </si>
  <si>
    <t>Zaboj s podstavkom in žogico</t>
  </si>
  <si>
    <t>Valj v lesenem zaboju</t>
  </si>
  <si>
    <t>Kvader v lesenem zaboju</t>
  </si>
  <si>
    <t>Kocka v lesenem zaboju</t>
  </si>
  <si>
    <t>Tristrana prizma v lesenm zaboju</t>
  </si>
  <si>
    <t xml:space="preserve">Zaboj z barvnimi predali </t>
  </si>
  <si>
    <t>Navpično vreteno-kocke</t>
  </si>
  <si>
    <t>Navpično vreteno-obročki</t>
  </si>
  <si>
    <t>Vodoravno vreteno z obroči</t>
  </si>
  <si>
    <t>Tribarvno navpično vreteno</t>
  </si>
  <si>
    <t>Zaboj z barvnimi zatiči</t>
  </si>
  <si>
    <t>Vodoravno vreteno-ravno,stalno</t>
  </si>
  <si>
    <t>Vodoravno vreteno-krivo,stalno</t>
  </si>
  <si>
    <t>Zaboj z barvnimi žetončki, veliki</t>
  </si>
  <si>
    <t>Sestavljanka krogi, 3 velikosti</t>
  </si>
  <si>
    <t>Sestavljanka 3 oblike</t>
  </si>
  <si>
    <t>Sestavljanka 5 oblik</t>
  </si>
  <si>
    <t>Barvne palice s številkami</t>
  </si>
  <si>
    <t>Navpično vreteno 5 barv, 5 številk</t>
  </si>
  <si>
    <t>Navpično vreteno 4 oblike</t>
  </si>
  <si>
    <t>Lesene barvne stopnice,Sestavljanka</t>
  </si>
  <si>
    <t>Lesene Sestavljanka,leseni čepki</t>
  </si>
  <si>
    <t>Vstavljanka kvadratog</t>
  </si>
  <si>
    <t>Vstavljanka krog</t>
  </si>
  <si>
    <t>Vstavljanka trikotnik</t>
  </si>
  <si>
    <t>Vstavljanka mali krog</t>
  </si>
  <si>
    <t>BTMU01</t>
  </si>
  <si>
    <t>MMMU01</t>
  </si>
  <si>
    <t>Bell set 1</t>
  </si>
  <si>
    <t>Komplet barvnih zvoncev</t>
  </si>
  <si>
    <t>BT100</t>
  </si>
  <si>
    <t>SE100</t>
  </si>
  <si>
    <t>Sensorial replacement set</t>
  </si>
  <si>
    <t>Nadomestni deli za zazanvanje</t>
  </si>
  <si>
    <t>DRUGO</t>
  </si>
  <si>
    <t>jedro zemlja</t>
  </si>
  <si>
    <t>14,9€ z DDV an nemški strani</t>
  </si>
  <si>
    <t>kopno/morje oblike</t>
  </si>
  <si>
    <t>59,9€ na nemški strani</t>
  </si>
  <si>
    <t>mmp0022-1</t>
  </si>
  <si>
    <t>SKUPAJ:</t>
  </si>
  <si>
    <t>POPUSTI / DISCOUNTS:</t>
  </si>
  <si>
    <t>nad 500€</t>
  </si>
  <si>
    <t>nad 1000€</t>
  </si>
  <si>
    <t>Materiali označeni z "beech wood", so izdelani iz lesa BUKVE.</t>
  </si>
  <si>
    <t>nad 1500€</t>
  </si>
  <si>
    <t>nad 2000€</t>
  </si>
  <si>
    <t>Pridobite lahko še dodatni 5% popust, če izdelke vplačate ob</t>
  </si>
  <si>
    <t>nad 2500€</t>
  </si>
  <si>
    <t xml:space="preserve"> našem naročanju (ob dogovoru z nami).</t>
  </si>
  <si>
    <t>nad 3000€</t>
  </si>
  <si>
    <t>Vaši nakupi se seštevajo 2 leti in tudi popust se ohranja!</t>
  </si>
  <si>
    <t>nad 3500€</t>
  </si>
  <si>
    <t>Sestavljanka Azija majhna</t>
  </si>
  <si>
    <t>Botanična omara-3 pladnji</t>
  </si>
  <si>
    <t>Botanični kabinet za 3 sestavljanke</t>
  </si>
  <si>
    <t>Popust:</t>
  </si>
  <si>
    <t>KOL/Q</t>
  </si>
  <si>
    <t>Vrednost / Value €</t>
  </si>
  <si>
    <t>KONČNA CENA BREZ DDV</t>
  </si>
  <si>
    <t>TOTAL VALUE WITHOUT TAX</t>
  </si>
  <si>
    <t>SKUPAJ Z DDV / TOTAL WITH TAX €</t>
  </si>
  <si>
    <t>MMG0011-S</t>
  </si>
  <si>
    <t>Majhen kabinet za sestavljanke-ne vključuje sestavljank</t>
  </si>
  <si>
    <t>Small Puzzle Maps Cabinet (NO Puzzle)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</si>
</sst>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 &quot;￥&quot;* #,##0.00_ ;_ &quot;￥&quot;* \-#,##0.00_ ;_ &quot;￥&quot;* &quot;-&quot;??_ ;_ @_ "/>
    <numFmt numFmtId="165" formatCode="&quot;US$&quot;#,##0.00;\-&quot;US$&quot;#,##0.00"/>
    <numFmt numFmtId="166" formatCode="_-* #,##0.00\ [$€-1]_-;\-* #,##0.00\ [$€-1]_-;_-* \-??\ [$€-1]_-;_-@_-"/>
    <numFmt numFmtId="167" formatCode="0_);[Red]\(0\)"/>
    <numFmt numFmtId="168" formatCode="_-* #,##0.00\ [$USD]_-;\-* #,##0.00\ [$USD]_-;_-* &quot;-&quot;??\ [$USD]_-;_-@_-"/>
    <numFmt numFmtId="169" formatCode="_-* #,##0.00\ [$€-1]_-;\-* #,##0.00\ [$€-1]_-;_-* &quot;-&quot;??\ [$€-1]_-;_-@_-"/>
    <numFmt numFmtId="170" formatCode="&quot;US$&quot;#,##0.00;&quot;-US$&quot;#,##0.00"/>
    <numFmt numFmtId="171" formatCode="_-* #,##0.00\ [$€-424]_-;\-* #,##0.00\ [$€-424]_-;_-* \-??\ [$€-424]_-;_-@_-"/>
    <numFmt numFmtId="172" formatCode="_ &quot;￥&quot;* #,##0.00_ ;_ &quot;￥&quot;* \-#,##0.00_ ;_ &quot;￥&quot;* \-??_ ;_ @_ "/>
    <numFmt numFmtId="173" formatCode="0&quot; &quot;%"/>
  </numFmts>
  <fonts count="45">
    <font>
      <sz val="12"/>
      <name val="宋体"/>
      <charset val="134"/>
    </font>
    <font>
      <u/>
      <sz val="12"/>
      <color indexed="12"/>
      <name val="宋体"/>
      <charset val="134"/>
    </font>
    <font>
      <b/>
      <sz val="12"/>
      <name val="宋体"/>
      <charset val="134"/>
    </font>
    <font>
      <sz val="12"/>
      <name val="Times New Roman"/>
      <charset val="1"/>
    </font>
    <font>
      <sz val="11"/>
      <name val="Arial Unicode MS"/>
      <family val="2"/>
      <charset val="134"/>
    </font>
    <font>
      <sz val="10"/>
      <name val="宋体"/>
      <charset val="134"/>
    </font>
    <font>
      <b/>
      <sz val="10"/>
      <name val="Verdana"/>
      <charset val="134"/>
    </font>
    <font>
      <b/>
      <sz val="10"/>
      <name val="宋体"/>
      <charset val="134"/>
    </font>
    <font>
      <sz val="10"/>
      <name val="Arial"/>
      <family val="2"/>
    </font>
    <font>
      <b/>
      <sz val="14"/>
      <color indexed="10"/>
      <name val="宋体"/>
      <charset val="134"/>
    </font>
    <font>
      <b/>
      <sz val="14"/>
      <color indexed="10"/>
      <name val="Times New Roman"/>
      <charset val="1"/>
    </font>
    <font>
      <b/>
      <sz val="9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1"/>
      <color theme="1"/>
      <name val="Calibri"/>
      <charset val="134"/>
      <scheme val="minor"/>
    </font>
    <font>
      <sz val="10"/>
      <name val="Calibri"/>
      <charset val="134"/>
      <scheme val="minor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name val="Calibri"/>
      <charset val="1"/>
    </font>
    <font>
      <b/>
      <sz val="18"/>
      <name val="Calibri"/>
      <charset val="1"/>
    </font>
    <font>
      <b/>
      <sz val="16"/>
      <name val="Calibri"/>
      <charset val="1"/>
    </font>
    <font>
      <b/>
      <sz val="11"/>
      <name val="Calibri"/>
      <charset val="1"/>
    </font>
    <font>
      <b/>
      <sz val="10"/>
      <name val="Calibri"/>
      <charset val="1"/>
    </font>
    <font>
      <sz val="10"/>
      <name val="Calibri"/>
      <charset val="1"/>
    </font>
    <font>
      <sz val="12"/>
      <name val="Calibri"/>
      <family val="2"/>
      <charset val="238"/>
    </font>
    <font>
      <sz val="12"/>
      <name val="宋体"/>
      <charset val="1"/>
    </font>
    <font>
      <sz val="12"/>
      <name val="Times New Roman"/>
      <charset val="134"/>
    </font>
    <font>
      <sz val="12"/>
      <color rgb="FFFF0000"/>
      <name val="Calibri"/>
      <family val="2"/>
      <charset val="238"/>
    </font>
    <font>
      <b/>
      <sz val="12"/>
      <name val="Calibri"/>
      <family val="2"/>
      <charset val="238"/>
    </font>
    <font>
      <sz val="12"/>
      <name val="Droid Sans Fallback"/>
      <family val="2"/>
    </font>
    <font>
      <sz val="16"/>
      <name val="Calibri"/>
      <charset val="1"/>
    </font>
    <font>
      <b/>
      <sz val="12"/>
      <name val="Calibri"/>
      <charset val="1"/>
    </font>
    <font>
      <sz val="12"/>
      <name val="Calibri"/>
      <family val="2"/>
      <charset val="238"/>
      <scheme val="minor"/>
    </font>
    <font>
      <sz val="12"/>
      <color rgb="FFFF0000"/>
      <name val="宋体"/>
      <charset val="134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Verdana"/>
      <family val="2"/>
      <charset val="238"/>
    </font>
    <font>
      <b/>
      <sz val="12"/>
      <name val="宋体"/>
      <charset val="238"/>
    </font>
    <font>
      <b/>
      <sz val="18"/>
      <name val="Calibri"/>
      <family val="2"/>
      <charset val="238"/>
    </font>
    <font>
      <b/>
      <sz val="16"/>
      <name val="Calibri"/>
      <family val="2"/>
      <charset val="238"/>
    </font>
    <font>
      <b/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9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4"/>
        <bgColor indexed="13"/>
      </patternFill>
    </fill>
    <fill>
      <patternFill patternType="solid">
        <fgColor indexed="13"/>
        <bgColor indexed="3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medium">
        <color indexed="59"/>
      </left>
      <right style="medium">
        <color indexed="59"/>
      </right>
      <top style="medium">
        <color indexed="59"/>
      </top>
      <bottom/>
      <diagonal/>
    </border>
    <border>
      <left/>
      <right style="medium">
        <color indexed="59"/>
      </right>
      <top style="medium">
        <color indexed="59"/>
      </top>
      <bottom/>
      <diagonal/>
    </border>
    <border>
      <left style="medium">
        <color indexed="59"/>
      </left>
      <right style="medium">
        <color indexed="59"/>
      </right>
      <top/>
      <bottom/>
      <diagonal/>
    </border>
    <border>
      <left/>
      <right style="medium">
        <color indexed="59"/>
      </right>
      <top/>
      <bottom/>
      <diagonal/>
    </border>
    <border>
      <left style="medium">
        <color indexed="59"/>
      </left>
      <right style="medium">
        <color indexed="59"/>
      </right>
      <top/>
      <bottom style="medium">
        <color indexed="59"/>
      </bottom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>
      <alignment vertical="center"/>
    </xf>
    <xf numFmtId="164" fontId="13" fillId="0" borderId="0" applyFont="0" applyFill="0" applyBorder="0" applyAlignment="0" applyProtection="0">
      <alignment vertical="center"/>
    </xf>
    <xf numFmtId="0" fontId="13" fillId="0" borderId="0"/>
    <xf numFmtId="172" fontId="25" fillId="0" borderId="0" applyFill="0" applyBorder="0" applyProtection="0">
      <alignment vertical="center"/>
    </xf>
  </cellStyleXfs>
  <cellXfs count="191">
    <xf numFmtId="0" fontId="0" fillId="0" borderId="0" xfId="0">
      <alignment vertical="center"/>
    </xf>
    <xf numFmtId="0" fontId="1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4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165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165" fontId="13" fillId="0" borderId="1" xfId="4" applyNumberForma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0" fontId="0" fillId="0" borderId="1" xfId="1" applyFont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4" applyFont="1" applyFill="1" applyBorder="1" applyAlignment="1" applyProtection="1">
      <alignment horizontal="center" vertical="center" wrapText="1"/>
      <protection locked="0"/>
    </xf>
    <xf numFmtId="0" fontId="18" fillId="0" borderId="0" xfId="0" applyFont="1">
      <alignment vertical="center"/>
    </xf>
    <xf numFmtId="0" fontId="18" fillId="9" borderId="0" xfId="0" applyFont="1" applyFill="1">
      <alignment vertical="center"/>
    </xf>
    <xf numFmtId="0" fontId="19" fillId="9" borderId="0" xfId="0" applyFont="1" applyFill="1" applyAlignment="1">
      <alignment horizontal="center" vertical="center"/>
    </xf>
    <xf numFmtId="166" fontId="18" fillId="9" borderId="0" xfId="0" applyNumberFormat="1" applyFont="1" applyFill="1">
      <alignment vertical="center"/>
    </xf>
    <xf numFmtId="167" fontId="18" fillId="0" borderId="0" xfId="0" applyNumberFormat="1" applyFont="1">
      <alignment vertical="center"/>
    </xf>
    <xf numFmtId="168" fontId="18" fillId="0" borderId="0" xfId="0" applyNumberFormat="1" applyFont="1">
      <alignment vertical="center"/>
    </xf>
    <xf numFmtId="9" fontId="18" fillId="0" borderId="0" xfId="2" applyFont="1">
      <alignment vertical="center"/>
    </xf>
    <xf numFmtId="164" fontId="18" fillId="5" borderId="0" xfId="3" applyFont="1" applyFill="1">
      <alignment vertical="center"/>
    </xf>
    <xf numFmtId="9" fontId="18" fillId="5" borderId="0" xfId="2" applyFont="1" applyFill="1">
      <alignment vertical="center"/>
    </xf>
    <xf numFmtId="0" fontId="20" fillId="0" borderId="0" xfId="0" applyFont="1" applyAlignment="1">
      <alignment horizontal="center" vertical="top"/>
    </xf>
    <xf numFmtId="0" fontId="21" fillId="0" borderId="0" xfId="0" applyFont="1">
      <alignment vertical="center"/>
    </xf>
    <xf numFmtId="0" fontId="18" fillId="9" borderId="0" xfId="0" applyFont="1" applyFill="1" applyAlignment="1">
      <alignment horizontal="center" vertical="center"/>
    </xf>
    <xf numFmtId="0" fontId="18" fillId="9" borderId="0" xfId="0" applyFont="1" applyFill="1" applyAlignment="1">
      <alignment horizontal="center" vertical="center" wrapText="1"/>
    </xf>
    <xf numFmtId="0" fontId="22" fillId="10" borderId="3" xfId="0" applyFont="1" applyFill="1" applyBorder="1" applyAlignment="1">
      <alignment horizontal="center" vertical="center"/>
    </xf>
    <xf numFmtId="0" fontId="22" fillId="10" borderId="4" xfId="0" applyFont="1" applyFill="1" applyBorder="1" applyAlignment="1">
      <alignment horizontal="center" vertical="center"/>
    </xf>
    <xf numFmtId="166" fontId="22" fillId="10" borderId="4" xfId="0" applyNumberFormat="1" applyFont="1" applyFill="1" applyBorder="1" applyAlignment="1">
      <alignment horizontal="center" vertical="center" wrapText="1"/>
    </xf>
    <xf numFmtId="166" fontId="22" fillId="10" borderId="5" xfId="0" applyNumberFormat="1" applyFont="1" applyFill="1" applyBorder="1" applyAlignment="1">
      <alignment horizontal="center" vertical="center"/>
    </xf>
    <xf numFmtId="167" fontId="23" fillId="4" borderId="6" xfId="0" applyNumberFormat="1" applyFont="1" applyFill="1" applyBorder="1">
      <alignment vertical="center"/>
    </xf>
    <xf numFmtId="0" fontId="23" fillId="4" borderId="6" xfId="0" applyFont="1" applyFill="1" applyBorder="1" applyAlignment="1">
      <alignment vertical="center" wrapText="1"/>
    </xf>
    <xf numFmtId="168" fontId="18" fillId="0" borderId="0" xfId="0" applyNumberFormat="1" applyFont="1" applyAlignment="1">
      <alignment vertical="center" wrapText="1"/>
    </xf>
    <xf numFmtId="164" fontId="18" fillId="5" borderId="0" xfId="3" applyFont="1" applyFill="1" applyAlignment="1">
      <alignment vertical="center" wrapText="1"/>
    </xf>
    <xf numFmtId="9" fontId="24" fillId="5" borderId="0" xfId="2" applyFont="1" applyFill="1" applyAlignment="1">
      <alignment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18" fillId="9" borderId="7" xfId="0" applyFont="1" applyFill="1" applyBorder="1" applyAlignment="1">
      <alignment horizontal="center" vertical="center"/>
    </xf>
    <xf numFmtId="0" fontId="18" fillId="9" borderId="8" xfId="0" applyFont="1" applyFill="1" applyBorder="1" applyAlignment="1">
      <alignment horizontal="center" vertical="center"/>
    </xf>
    <xf numFmtId="166" fontId="18" fillId="10" borderId="8" xfId="0" applyNumberFormat="1" applyFont="1" applyFill="1" applyBorder="1">
      <alignment vertical="center"/>
    </xf>
    <xf numFmtId="166" fontId="18" fillId="10" borderId="9" xfId="0" applyNumberFormat="1" applyFont="1" applyFill="1" applyBorder="1">
      <alignment vertical="center"/>
    </xf>
    <xf numFmtId="167" fontId="18" fillId="4" borderId="6" xfId="0" applyNumberFormat="1" applyFont="1" applyFill="1" applyBorder="1">
      <alignment vertical="center"/>
    </xf>
    <xf numFmtId="0" fontId="18" fillId="4" borderId="6" xfId="0" applyFont="1" applyFill="1" applyBorder="1">
      <alignment vertical="center"/>
    </xf>
    <xf numFmtId="169" fontId="18" fillId="0" borderId="0" xfId="0" applyNumberFormat="1" applyFont="1">
      <alignment vertical="center"/>
    </xf>
    <xf numFmtId="166" fontId="18" fillId="0" borderId="0" xfId="0" applyNumberFormat="1" applyFont="1">
      <alignment vertical="center"/>
    </xf>
    <xf numFmtId="0" fontId="18" fillId="9" borderId="8" xfId="0" applyFont="1" applyFill="1" applyBorder="1" applyAlignment="1">
      <alignment horizontal="center" vertical="center" wrapText="1"/>
    </xf>
    <xf numFmtId="0" fontId="13" fillId="0" borderId="8" xfId="4" applyBorder="1" applyAlignment="1">
      <alignment horizontal="center" vertical="center" wrapText="1"/>
    </xf>
    <xf numFmtId="0" fontId="18" fillId="0" borderId="3" xfId="0" applyFont="1" applyBorder="1">
      <alignment vertical="center"/>
    </xf>
    <xf numFmtId="166" fontId="18" fillId="11" borderId="0" xfId="0" applyNumberFormat="1" applyFont="1" applyFill="1">
      <alignment vertical="center"/>
    </xf>
    <xf numFmtId="0" fontId="26" fillId="0" borderId="8" xfId="4" applyFont="1" applyBorder="1" applyAlignment="1">
      <alignment horizontal="center" vertical="center" wrapText="1"/>
    </xf>
    <xf numFmtId="0" fontId="18" fillId="9" borderId="8" xfId="4" applyFont="1" applyFill="1" applyBorder="1" applyAlignment="1">
      <alignment horizontal="center" vertical="center" wrapText="1"/>
    </xf>
    <xf numFmtId="0" fontId="26" fillId="0" borderId="8" xfId="4" applyFont="1" applyBorder="1" applyAlignment="1">
      <alignment horizontal="center" vertical="center"/>
    </xf>
    <xf numFmtId="166" fontId="27" fillId="0" borderId="0" xfId="0" applyNumberFormat="1" applyFont="1">
      <alignment vertical="center"/>
    </xf>
    <xf numFmtId="9" fontId="27" fillId="0" borderId="0" xfId="2" applyFont="1">
      <alignment vertical="center"/>
    </xf>
    <xf numFmtId="9" fontId="18" fillId="12" borderId="0" xfId="2" applyFont="1" applyFill="1">
      <alignment vertical="center"/>
    </xf>
    <xf numFmtId="0" fontId="28" fillId="0" borderId="0" xfId="0" applyFont="1">
      <alignment vertical="center"/>
    </xf>
    <xf numFmtId="0" fontId="26" fillId="13" borderId="8" xfId="4" applyFont="1" applyFill="1" applyBorder="1" applyAlignment="1">
      <alignment horizontal="center" vertical="center"/>
    </xf>
    <xf numFmtId="0" fontId="18" fillId="9" borderId="8" xfId="4" applyFont="1" applyFill="1" applyBorder="1" applyAlignment="1">
      <alignment horizontal="center" vertical="center"/>
    </xf>
    <xf numFmtId="168" fontId="27" fillId="0" borderId="0" xfId="0" applyNumberFormat="1" applyFont="1">
      <alignment vertical="center"/>
    </xf>
    <xf numFmtId="170" fontId="18" fillId="9" borderId="8" xfId="0" applyNumberFormat="1" applyFont="1" applyFill="1" applyBorder="1" applyAlignment="1">
      <alignment horizontal="center" vertical="center" wrapText="1"/>
    </xf>
    <xf numFmtId="0" fontId="18" fillId="9" borderId="8" xfId="1" applyNumberFormat="1" applyFont="1" applyFill="1" applyBorder="1" applyAlignment="1" applyProtection="1">
      <alignment horizontal="center" vertical="center" wrapText="1"/>
    </xf>
    <xf numFmtId="0" fontId="18" fillId="0" borderId="4" xfId="0" applyFont="1" applyBorder="1">
      <alignment vertical="center"/>
    </xf>
    <xf numFmtId="0" fontId="18" fillId="9" borderId="5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9" borderId="10" xfId="0" applyFont="1" applyFill="1" applyBorder="1" applyAlignment="1">
      <alignment horizontal="center" vertical="center"/>
    </xf>
    <xf numFmtId="0" fontId="18" fillId="0" borderId="8" xfId="0" applyFont="1" applyBorder="1">
      <alignment vertical="center"/>
    </xf>
    <xf numFmtId="0" fontId="18" fillId="0" borderId="8" xfId="0" applyFont="1" applyBorder="1" applyAlignment="1">
      <alignment horizontal="center" vertical="center"/>
    </xf>
    <xf numFmtId="0" fontId="30" fillId="10" borderId="0" xfId="0" applyFont="1" applyFill="1">
      <alignment vertical="center"/>
    </xf>
    <xf numFmtId="0" fontId="30" fillId="10" borderId="0" xfId="0" applyFont="1" applyFill="1" applyAlignment="1">
      <alignment horizontal="center" vertical="center"/>
    </xf>
    <xf numFmtId="0" fontId="30" fillId="10" borderId="0" xfId="0" applyFont="1" applyFill="1" applyAlignment="1">
      <alignment horizontal="center" vertical="center" wrapText="1"/>
    </xf>
    <xf numFmtId="171" fontId="18" fillId="10" borderId="0" xfId="0" applyNumberFormat="1" applyFont="1" applyFill="1">
      <alignment vertical="center"/>
    </xf>
    <xf numFmtId="0" fontId="18" fillId="9" borderId="8" xfId="0" applyFont="1" applyFill="1" applyBorder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171" fontId="18" fillId="10" borderId="8" xfId="3" applyNumberFormat="1" applyFont="1" applyFill="1" applyBorder="1" applyAlignment="1" applyProtection="1">
      <alignment vertical="center"/>
    </xf>
    <xf numFmtId="171" fontId="18" fillId="10" borderId="9" xfId="0" applyNumberFormat="1" applyFont="1" applyFill="1" applyBorder="1">
      <alignment vertical="center"/>
    </xf>
    <xf numFmtId="171" fontId="18" fillId="10" borderId="0" xfId="3" applyNumberFormat="1" applyFont="1" applyFill="1" applyBorder="1" applyAlignment="1" applyProtection="1">
      <alignment vertical="center"/>
    </xf>
    <xf numFmtId="0" fontId="18" fillId="0" borderId="10" xfId="0" applyFont="1" applyBorder="1">
      <alignment vertical="center"/>
    </xf>
    <xf numFmtId="0" fontId="18" fillId="9" borderId="10" xfId="0" applyFont="1" applyFill="1" applyBorder="1" applyAlignment="1">
      <alignment horizontal="center" vertical="center" wrapText="1"/>
    </xf>
    <xf numFmtId="171" fontId="18" fillId="10" borderId="10" xfId="3" applyNumberFormat="1" applyFont="1" applyFill="1" applyBorder="1" applyAlignment="1" applyProtection="1">
      <alignment vertical="center"/>
    </xf>
    <xf numFmtId="171" fontId="18" fillId="10" borderId="11" xfId="0" applyNumberFormat="1" applyFont="1" applyFill="1" applyBorder="1">
      <alignment vertical="center"/>
    </xf>
    <xf numFmtId="0" fontId="25" fillId="0" borderId="0" xfId="0" applyFont="1">
      <alignment vertical="center"/>
    </xf>
    <xf numFmtId="0" fontId="18" fillId="9" borderId="6" xfId="0" applyFont="1" applyFill="1" applyBorder="1" applyAlignment="1">
      <alignment horizontal="center" vertical="center"/>
    </xf>
    <xf numFmtId="0" fontId="25" fillId="0" borderId="6" xfId="0" applyFont="1" applyBorder="1">
      <alignment vertical="center"/>
    </xf>
    <xf numFmtId="0" fontId="18" fillId="0" borderId="6" xfId="0" applyFont="1" applyBorder="1" applyAlignment="1">
      <alignment horizontal="center" vertical="center" wrapText="1"/>
    </xf>
    <xf numFmtId="171" fontId="18" fillId="10" borderId="6" xfId="3" applyNumberFormat="1" applyFont="1" applyFill="1" applyBorder="1" applyAlignment="1" applyProtection="1">
      <alignment vertical="center"/>
    </xf>
    <xf numFmtId="171" fontId="18" fillId="10" borderId="6" xfId="0" applyNumberFormat="1" applyFont="1" applyFill="1" applyBorder="1">
      <alignment vertical="center"/>
    </xf>
    <xf numFmtId="0" fontId="18" fillId="0" borderId="6" xfId="0" applyFont="1" applyBorder="1">
      <alignment vertical="center"/>
    </xf>
    <xf numFmtId="0" fontId="18" fillId="9" borderId="6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1" fontId="18" fillId="0" borderId="0" xfId="3" applyNumberFormat="1" applyFont="1" applyFill="1" applyAlignment="1" applyProtection="1">
      <alignment vertical="center"/>
    </xf>
    <xf numFmtId="166" fontId="18" fillId="4" borderId="0" xfId="0" applyNumberFormat="1" applyFont="1" applyFill="1">
      <alignment vertical="center"/>
    </xf>
    <xf numFmtId="167" fontId="31" fillId="4" borderId="6" xfId="0" applyNumberFormat="1" applyFont="1" applyFill="1" applyBorder="1">
      <alignment vertical="center"/>
    </xf>
    <xf numFmtId="0" fontId="31" fillId="4" borderId="6" xfId="0" applyFont="1" applyFill="1" applyBorder="1">
      <alignment vertical="center"/>
    </xf>
    <xf numFmtId="0" fontId="18" fillId="10" borderId="0" xfId="0" applyFont="1" applyFill="1">
      <alignment vertical="center"/>
    </xf>
    <xf numFmtId="166" fontId="18" fillId="10" borderId="12" xfId="5" applyNumberFormat="1" applyFont="1" applyFill="1" applyBorder="1" applyAlignment="1" applyProtection="1">
      <alignment horizontal="center" vertical="center"/>
    </xf>
    <xf numFmtId="173" fontId="25" fillId="10" borderId="13" xfId="2" applyNumberFormat="1" applyFont="1" applyFill="1" applyBorder="1" applyAlignment="1" applyProtection="1">
      <alignment vertical="center"/>
    </xf>
    <xf numFmtId="166" fontId="18" fillId="10" borderId="14" xfId="5" applyNumberFormat="1" applyFont="1" applyFill="1" applyBorder="1" applyAlignment="1" applyProtection="1">
      <alignment horizontal="center" vertical="center"/>
    </xf>
    <xf numFmtId="173" fontId="25" fillId="10" borderId="15" xfId="2" applyNumberFormat="1" applyFont="1" applyFill="1" applyBorder="1" applyAlignment="1" applyProtection="1">
      <alignment vertical="center"/>
    </xf>
    <xf numFmtId="0" fontId="31" fillId="0" borderId="0" xfId="0" applyFont="1">
      <alignment vertical="center"/>
    </xf>
    <xf numFmtId="166" fontId="18" fillId="10" borderId="16" xfId="5" applyNumberFormat="1" applyFont="1" applyFill="1" applyBorder="1" applyAlignment="1" applyProtection="1">
      <alignment horizontal="center" vertical="center"/>
    </xf>
    <xf numFmtId="173" fontId="25" fillId="10" borderId="17" xfId="2" applyNumberFormat="1" applyFont="1" applyFill="1" applyBorder="1" applyAlignment="1" applyProtection="1">
      <alignment vertical="center"/>
    </xf>
    <xf numFmtId="0" fontId="18" fillId="0" borderId="0" xfId="0" applyFont="1" applyAlignment="1">
      <alignment horizontal="center" vertical="center"/>
    </xf>
    <xf numFmtId="166" fontId="18" fillId="14" borderId="0" xfId="0" applyNumberFormat="1" applyFont="1" applyFill="1">
      <alignment vertical="center"/>
    </xf>
    <xf numFmtId="0" fontId="18" fillId="9" borderId="0" xfId="0" applyFont="1" applyFill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9" fontId="0" fillId="0" borderId="0" xfId="2" applyFont="1" applyAlignment="1">
      <alignment vertical="center" wrapText="1"/>
    </xf>
    <xf numFmtId="9" fontId="0" fillId="0" borderId="0" xfId="2" applyFont="1">
      <alignment vertical="center"/>
    </xf>
    <xf numFmtId="169" fontId="0" fillId="0" borderId="0" xfId="0" applyNumberFormat="1">
      <alignment vertical="center"/>
    </xf>
    <xf numFmtId="0" fontId="34" fillId="7" borderId="0" xfId="0" applyFont="1" applyFill="1" applyAlignment="1">
      <alignment horizontal="center" vertical="center"/>
    </xf>
    <xf numFmtId="0" fontId="0" fillId="7" borderId="0" xfId="0" applyFill="1">
      <alignment vertical="center"/>
    </xf>
    <xf numFmtId="0" fontId="36" fillId="7" borderId="0" xfId="0" applyFont="1" applyFill="1" applyAlignment="1">
      <alignment vertical="center" wrapText="1"/>
    </xf>
    <xf numFmtId="169" fontId="0" fillId="11" borderId="0" xfId="0" applyNumberFormat="1" applyFill="1">
      <alignment vertical="center"/>
    </xf>
    <xf numFmtId="169" fontId="33" fillId="11" borderId="0" xfId="0" applyNumberFormat="1" applyFont="1" applyFill="1">
      <alignment vertical="center"/>
    </xf>
    <xf numFmtId="169" fontId="14" fillId="0" borderId="0" xfId="0" applyNumberFormat="1" applyFont="1">
      <alignment vertical="center"/>
    </xf>
    <xf numFmtId="0" fontId="38" fillId="8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69" fontId="38" fillId="11" borderId="2" xfId="0" applyNumberFormat="1" applyFont="1" applyFill="1" applyBorder="1" applyAlignment="1">
      <alignment horizontal="center" vertical="center" wrapText="1"/>
    </xf>
    <xf numFmtId="169" fontId="0" fillId="0" borderId="0" xfId="3" applyNumberFormat="1" applyFont="1">
      <alignment vertical="center"/>
    </xf>
    <xf numFmtId="0" fontId="24" fillId="9" borderId="0" xfId="0" applyFont="1" applyFill="1">
      <alignment vertical="center"/>
    </xf>
    <xf numFmtId="168" fontId="24" fillId="0" borderId="0" xfId="0" applyNumberFormat="1" applyFont="1">
      <alignment vertical="center"/>
    </xf>
    <xf numFmtId="9" fontId="24" fillId="0" borderId="0" xfId="2" applyFont="1">
      <alignment vertical="center"/>
    </xf>
    <xf numFmtId="0" fontId="41" fillId="0" borderId="0" xfId="0" applyFont="1" applyAlignment="1">
      <alignment horizontal="center" vertical="top"/>
    </xf>
    <xf numFmtId="0" fontId="42" fillId="0" borderId="0" xfId="0" applyFont="1">
      <alignment vertical="center"/>
    </xf>
    <xf numFmtId="0" fontId="24" fillId="9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 wrapText="1"/>
    </xf>
    <xf numFmtId="0" fontId="40" fillId="9" borderId="0" xfId="0" applyFont="1" applyFill="1" applyAlignment="1">
      <alignment horizontal="center" vertical="center" wrapText="1"/>
    </xf>
    <xf numFmtId="0" fontId="41" fillId="0" borderId="0" xfId="0" applyFont="1" applyAlignment="1">
      <alignment horizontal="center" vertical="top" wrapText="1"/>
    </xf>
    <xf numFmtId="0" fontId="0" fillId="0" borderId="0" xfId="0" applyAlignment="1">
      <alignment horizontal="left" vertical="center" wrapText="1"/>
    </xf>
    <xf numFmtId="0" fontId="24" fillId="9" borderId="0" xfId="0" applyFont="1" applyFill="1" applyAlignment="1">
      <alignment vertical="center" wrapText="1"/>
    </xf>
    <xf numFmtId="14" fontId="24" fillId="0" borderId="0" xfId="0" applyNumberFormat="1" applyFont="1">
      <alignment vertical="center"/>
    </xf>
    <xf numFmtId="0" fontId="39" fillId="7" borderId="1" xfId="0" applyFont="1" applyFill="1" applyBorder="1" applyAlignment="1">
      <alignment vertical="center" wrapText="1"/>
    </xf>
    <xf numFmtId="0" fontId="39" fillId="7" borderId="1" xfId="0" applyFont="1" applyFill="1" applyBorder="1" applyAlignment="1">
      <alignment horizontal="center" vertical="center" wrapText="1"/>
    </xf>
    <xf numFmtId="0" fontId="39" fillId="7" borderId="1" xfId="0" applyFont="1" applyFill="1" applyBorder="1" applyAlignment="1">
      <alignment horizontal="left" vertical="center" wrapText="1"/>
    </xf>
    <xf numFmtId="169" fontId="39" fillId="7" borderId="1" xfId="3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9" fontId="0" fillId="0" borderId="1" xfId="3" applyNumberFormat="1" applyFont="1" applyBorder="1">
      <alignment vertical="center"/>
    </xf>
    <xf numFmtId="169" fontId="0" fillId="0" borderId="1" xfId="3" applyNumberFormat="1" applyFont="1" applyFill="1" applyBorder="1" applyAlignment="1">
      <alignment vertical="center"/>
    </xf>
    <xf numFmtId="169" fontId="0" fillId="0" borderId="1" xfId="3" applyNumberFormat="1" applyFont="1" applyFill="1" applyBorder="1">
      <alignment vertical="center"/>
    </xf>
    <xf numFmtId="0" fontId="16" fillId="0" borderId="1" xfId="0" applyFont="1" applyBorder="1" applyAlignment="1">
      <alignment horizontal="left" vertical="center" wrapText="1"/>
    </xf>
    <xf numFmtId="169" fontId="14" fillId="0" borderId="1" xfId="3" applyNumberFormat="1" applyFont="1" applyFill="1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5" fillId="8" borderId="1" xfId="0" applyFont="1" applyFill="1" applyBorder="1" applyAlignment="1">
      <alignment horizontal="center" vertical="center"/>
    </xf>
    <xf numFmtId="169" fontId="32" fillId="0" borderId="1" xfId="0" applyNumberFormat="1" applyFont="1" applyBorder="1">
      <alignment vertical="center"/>
    </xf>
    <xf numFmtId="0" fontId="5" fillId="0" borderId="1" xfId="4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5" fillId="8" borderId="1" xfId="0" applyNumberFormat="1" applyFont="1" applyFill="1" applyBorder="1" applyAlignment="1">
      <alignment horizontal="center" vertical="center"/>
    </xf>
    <xf numFmtId="169" fontId="0" fillId="0" borderId="1" xfId="0" applyNumberFormat="1" applyBorder="1">
      <alignment vertical="center"/>
    </xf>
    <xf numFmtId="0" fontId="0" fillId="0" borderId="1" xfId="0" applyBorder="1" applyAlignment="1">
      <alignment vertical="center" wrapText="1"/>
    </xf>
    <xf numFmtId="0" fontId="5" fillId="0" borderId="1" xfId="4" applyFont="1" applyBorder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0" fontId="35" fillId="7" borderId="1" xfId="0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/>
    </xf>
    <xf numFmtId="0" fontId="35" fillId="6" borderId="1" xfId="0" applyFont="1" applyFill="1" applyBorder="1" applyAlignment="1">
      <alignment horizontal="center" vertical="center" wrapText="1"/>
    </xf>
    <xf numFmtId="0" fontId="43" fillId="5" borderId="0" xfId="0" applyFont="1" applyFill="1" applyAlignment="1">
      <alignment horizontal="center" vertical="top" wrapText="1"/>
    </xf>
    <xf numFmtId="9" fontId="43" fillId="5" borderId="0" xfId="2" applyFont="1" applyFill="1">
      <alignment vertical="center"/>
    </xf>
    <xf numFmtId="0" fontId="44" fillId="0" borderId="0" xfId="0" applyFont="1">
      <alignment vertical="center"/>
    </xf>
    <xf numFmtId="0" fontId="40" fillId="9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>
      <alignment vertical="center"/>
    </xf>
    <xf numFmtId="0" fontId="41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Protection="1">
      <alignment vertical="center"/>
      <protection locked="0"/>
    </xf>
    <xf numFmtId="0" fontId="14" fillId="5" borderId="1" xfId="0" applyFont="1" applyFill="1" applyBorder="1" applyProtection="1">
      <alignment vertical="center"/>
      <protection locked="0"/>
    </xf>
    <xf numFmtId="0" fontId="0" fillId="7" borderId="1" xfId="0" applyFill="1" applyBorder="1" applyAlignment="1">
      <alignment vertical="center" wrapText="1"/>
    </xf>
    <xf numFmtId="0" fontId="28" fillId="5" borderId="20" xfId="0" applyFont="1" applyFill="1" applyBorder="1" applyAlignment="1">
      <alignment horizontal="center" vertical="center" wrapText="1"/>
    </xf>
    <xf numFmtId="0" fontId="28" fillId="5" borderId="21" xfId="0" applyFont="1" applyFill="1" applyBorder="1" applyAlignment="1">
      <alignment horizontal="center" vertical="center" wrapText="1"/>
    </xf>
    <xf numFmtId="0" fontId="28" fillId="5" borderId="22" xfId="0" applyFont="1" applyFill="1" applyBorder="1" applyAlignment="1">
      <alignment horizontal="center" vertical="center" wrapText="1"/>
    </xf>
    <xf numFmtId="0" fontId="28" fillId="5" borderId="23" xfId="0" applyFont="1" applyFill="1" applyBorder="1" applyAlignment="1">
      <alignment horizontal="center" vertical="center" wrapText="1"/>
    </xf>
    <xf numFmtId="169" fontId="0" fillId="0" borderId="1" xfId="0" applyNumberFormat="1" applyFill="1" applyBorder="1">
      <alignment vertical="center"/>
    </xf>
    <xf numFmtId="169" fontId="41" fillId="5" borderId="24" xfId="0" applyNumberFormat="1" applyFont="1" applyFill="1" applyBorder="1" applyAlignment="1">
      <alignment horizontal="center" vertical="center"/>
    </xf>
    <xf numFmtId="169" fontId="41" fillId="5" borderId="25" xfId="0" applyNumberFormat="1" applyFont="1" applyFill="1" applyBorder="1" applyAlignment="1">
      <alignment horizontal="center" vertical="center"/>
    </xf>
  </cellXfs>
  <cellStyles count="6">
    <cellStyle name="Hiperpovezava" xfId="1" builtinId="8"/>
    <cellStyle name="Navadno" xfId="0" builtinId="0"/>
    <cellStyle name="Odstotek" xfId="2" builtinId="5"/>
    <cellStyle name="Valuta" xfId="3" builtinId="4"/>
    <cellStyle name="Valuta 2" xfId="5" xr:uid="{C1E1FEA3-3C25-479A-B9C1-AAB1572385A0}"/>
    <cellStyle name="常规_Sheet1" xfId="4" xr:uid="{963D0F6E-68BA-4D72-B0F6-6427C93C9A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9.jpeg"/><Relationship Id="rId299" Type="http://schemas.openxmlformats.org/officeDocument/2006/relationships/image" Target="../media/image301.jpeg"/><Relationship Id="rId21" Type="http://schemas.openxmlformats.org/officeDocument/2006/relationships/image" Target="../media/image23.jpeg"/><Relationship Id="rId63" Type="http://schemas.openxmlformats.org/officeDocument/2006/relationships/image" Target="../media/image65.png"/><Relationship Id="rId159" Type="http://schemas.openxmlformats.org/officeDocument/2006/relationships/image" Target="../media/image161.jpeg"/><Relationship Id="rId324" Type="http://schemas.openxmlformats.org/officeDocument/2006/relationships/image" Target="../media/image326.png"/><Relationship Id="rId366" Type="http://schemas.openxmlformats.org/officeDocument/2006/relationships/image" Target="../media/image368.png"/><Relationship Id="rId170" Type="http://schemas.openxmlformats.org/officeDocument/2006/relationships/image" Target="../media/image172.jpeg"/><Relationship Id="rId226" Type="http://schemas.openxmlformats.org/officeDocument/2006/relationships/image" Target="../media/image228.jpeg"/><Relationship Id="rId433" Type="http://schemas.openxmlformats.org/officeDocument/2006/relationships/image" Target="../media/image435.jpeg"/><Relationship Id="rId268" Type="http://schemas.openxmlformats.org/officeDocument/2006/relationships/image" Target="../media/image270.jpeg"/><Relationship Id="rId32" Type="http://schemas.openxmlformats.org/officeDocument/2006/relationships/image" Target="../media/image34.jpeg"/><Relationship Id="rId74" Type="http://schemas.openxmlformats.org/officeDocument/2006/relationships/image" Target="../media/image76.jpeg"/><Relationship Id="rId128" Type="http://schemas.openxmlformats.org/officeDocument/2006/relationships/image" Target="../media/image130.jpeg"/><Relationship Id="rId335" Type="http://schemas.openxmlformats.org/officeDocument/2006/relationships/image" Target="../media/image337.jpeg"/><Relationship Id="rId377" Type="http://schemas.openxmlformats.org/officeDocument/2006/relationships/image" Target="../media/image379.png"/><Relationship Id="rId5" Type="http://schemas.openxmlformats.org/officeDocument/2006/relationships/image" Target="../media/image7.png"/><Relationship Id="rId181" Type="http://schemas.openxmlformats.org/officeDocument/2006/relationships/image" Target="../media/image183.jpeg"/><Relationship Id="rId237" Type="http://schemas.openxmlformats.org/officeDocument/2006/relationships/image" Target="../media/image239.jpeg"/><Relationship Id="rId402" Type="http://schemas.openxmlformats.org/officeDocument/2006/relationships/image" Target="../media/image404.png"/><Relationship Id="rId279" Type="http://schemas.openxmlformats.org/officeDocument/2006/relationships/image" Target="../media/image281.jpeg"/><Relationship Id="rId444" Type="http://schemas.openxmlformats.org/officeDocument/2006/relationships/image" Target="../media/image446.png"/><Relationship Id="rId43" Type="http://schemas.openxmlformats.org/officeDocument/2006/relationships/image" Target="../media/image45.jpeg"/><Relationship Id="rId139" Type="http://schemas.openxmlformats.org/officeDocument/2006/relationships/image" Target="../media/image141.jpeg"/><Relationship Id="rId290" Type="http://schemas.openxmlformats.org/officeDocument/2006/relationships/image" Target="../media/image292.jpeg"/><Relationship Id="rId304" Type="http://schemas.openxmlformats.org/officeDocument/2006/relationships/image" Target="../media/image306.jpeg"/><Relationship Id="rId346" Type="http://schemas.openxmlformats.org/officeDocument/2006/relationships/image" Target="../media/image348.png"/><Relationship Id="rId388" Type="http://schemas.openxmlformats.org/officeDocument/2006/relationships/image" Target="../media/image390.png"/><Relationship Id="rId85" Type="http://schemas.openxmlformats.org/officeDocument/2006/relationships/image" Target="../media/image87.jpeg"/><Relationship Id="rId150" Type="http://schemas.openxmlformats.org/officeDocument/2006/relationships/image" Target="../media/image152.jpeg"/><Relationship Id="rId192" Type="http://schemas.openxmlformats.org/officeDocument/2006/relationships/image" Target="../media/image194.jpeg"/><Relationship Id="rId206" Type="http://schemas.openxmlformats.org/officeDocument/2006/relationships/image" Target="../media/image208.jpeg"/><Relationship Id="rId413" Type="http://schemas.openxmlformats.org/officeDocument/2006/relationships/image" Target="../media/image415.jpeg"/><Relationship Id="rId248" Type="http://schemas.openxmlformats.org/officeDocument/2006/relationships/image" Target="../media/image250.jpeg"/><Relationship Id="rId455" Type="http://schemas.openxmlformats.org/officeDocument/2006/relationships/image" Target="../media/image457.png"/><Relationship Id="rId12" Type="http://schemas.openxmlformats.org/officeDocument/2006/relationships/image" Target="../media/image14.jpeg"/><Relationship Id="rId108" Type="http://schemas.openxmlformats.org/officeDocument/2006/relationships/image" Target="../media/image110.jpeg"/><Relationship Id="rId315" Type="http://schemas.openxmlformats.org/officeDocument/2006/relationships/image" Target="../media/image317.png"/><Relationship Id="rId357" Type="http://schemas.openxmlformats.org/officeDocument/2006/relationships/image" Target="../media/image359.png"/><Relationship Id="rId54" Type="http://schemas.openxmlformats.org/officeDocument/2006/relationships/image" Target="../media/image56.jpeg"/><Relationship Id="rId96" Type="http://schemas.openxmlformats.org/officeDocument/2006/relationships/image" Target="../media/image98.jpeg"/><Relationship Id="rId161" Type="http://schemas.openxmlformats.org/officeDocument/2006/relationships/image" Target="../media/image163.jpeg"/><Relationship Id="rId217" Type="http://schemas.openxmlformats.org/officeDocument/2006/relationships/image" Target="../media/image219.jpeg"/><Relationship Id="rId399" Type="http://schemas.openxmlformats.org/officeDocument/2006/relationships/image" Target="../media/image401.jpeg"/><Relationship Id="rId259" Type="http://schemas.openxmlformats.org/officeDocument/2006/relationships/image" Target="../media/image261.png"/><Relationship Id="rId424" Type="http://schemas.openxmlformats.org/officeDocument/2006/relationships/image" Target="../media/image426.jpeg"/><Relationship Id="rId466" Type="http://schemas.openxmlformats.org/officeDocument/2006/relationships/image" Target="../media/image468.png"/><Relationship Id="rId23" Type="http://schemas.openxmlformats.org/officeDocument/2006/relationships/image" Target="../media/image25.png"/><Relationship Id="rId119" Type="http://schemas.openxmlformats.org/officeDocument/2006/relationships/image" Target="../media/image121.jpeg"/><Relationship Id="rId270" Type="http://schemas.openxmlformats.org/officeDocument/2006/relationships/image" Target="../media/image272.jpeg"/><Relationship Id="rId326" Type="http://schemas.openxmlformats.org/officeDocument/2006/relationships/image" Target="../media/image328.png"/><Relationship Id="rId65" Type="http://schemas.openxmlformats.org/officeDocument/2006/relationships/image" Target="../media/image67.jpeg"/><Relationship Id="rId130" Type="http://schemas.openxmlformats.org/officeDocument/2006/relationships/image" Target="../media/image132.jpeg"/><Relationship Id="rId368" Type="http://schemas.openxmlformats.org/officeDocument/2006/relationships/image" Target="../media/image370.jpeg"/><Relationship Id="rId172" Type="http://schemas.openxmlformats.org/officeDocument/2006/relationships/image" Target="../media/image174.jpeg"/><Relationship Id="rId228" Type="http://schemas.openxmlformats.org/officeDocument/2006/relationships/image" Target="../media/image230.jpeg"/><Relationship Id="rId435" Type="http://schemas.openxmlformats.org/officeDocument/2006/relationships/image" Target="../media/image437.jpeg"/><Relationship Id="rId281" Type="http://schemas.openxmlformats.org/officeDocument/2006/relationships/image" Target="../media/image283.jpeg"/><Relationship Id="rId337" Type="http://schemas.openxmlformats.org/officeDocument/2006/relationships/image" Target="../media/image339.jpeg"/><Relationship Id="rId34" Type="http://schemas.openxmlformats.org/officeDocument/2006/relationships/image" Target="../media/image36.jpeg"/><Relationship Id="rId76" Type="http://schemas.openxmlformats.org/officeDocument/2006/relationships/image" Target="../media/image78.jpeg"/><Relationship Id="rId141" Type="http://schemas.openxmlformats.org/officeDocument/2006/relationships/image" Target="../media/image143.jpeg"/><Relationship Id="rId379" Type="http://schemas.openxmlformats.org/officeDocument/2006/relationships/image" Target="../media/image381.png"/><Relationship Id="rId7" Type="http://schemas.openxmlformats.org/officeDocument/2006/relationships/image" Target="../media/image9.jpeg"/><Relationship Id="rId183" Type="http://schemas.openxmlformats.org/officeDocument/2006/relationships/image" Target="../media/image185.jpeg"/><Relationship Id="rId239" Type="http://schemas.openxmlformats.org/officeDocument/2006/relationships/image" Target="../media/image241.jpeg"/><Relationship Id="rId390" Type="http://schemas.openxmlformats.org/officeDocument/2006/relationships/image" Target="../media/image392.jpeg"/><Relationship Id="rId404" Type="http://schemas.openxmlformats.org/officeDocument/2006/relationships/image" Target="../media/image406.jpeg"/><Relationship Id="rId446" Type="http://schemas.openxmlformats.org/officeDocument/2006/relationships/image" Target="../media/image448.png"/><Relationship Id="rId250" Type="http://schemas.openxmlformats.org/officeDocument/2006/relationships/image" Target="../media/image252.jpeg"/><Relationship Id="rId292" Type="http://schemas.openxmlformats.org/officeDocument/2006/relationships/image" Target="../media/image294.jpeg"/><Relationship Id="rId306" Type="http://schemas.openxmlformats.org/officeDocument/2006/relationships/image" Target="../media/image308.jpeg"/><Relationship Id="rId45" Type="http://schemas.openxmlformats.org/officeDocument/2006/relationships/image" Target="../media/image47.jpeg"/><Relationship Id="rId87" Type="http://schemas.openxmlformats.org/officeDocument/2006/relationships/image" Target="../media/image89.jpeg"/><Relationship Id="rId110" Type="http://schemas.openxmlformats.org/officeDocument/2006/relationships/image" Target="../media/image112.jpeg"/><Relationship Id="rId348" Type="http://schemas.openxmlformats.org/officeDocument/2006/relationships/image" Target="../media/image350.jpeg"/><Relationship Id="rId152" Type="http://schemas.openxmlformats.org/officeDocument/2006/relationships/image" Target="../media/image154.jpeg"/><Relationship Id="rId194" Type="http://schemas.openxmlformats.org/officeDocument/2006/relationships/image" Target="../media/image196.jpeg"/><Relationship Id="rId208" Type="http://schemas.openxmlformats.org/officeDocument/2006/relationships/image" Target="../media/image210.jpeg"/><Relationship Id="rId415" Type="http://schemas.openxmlformats.org/officeDocument/2006/relationships/image" Target="../media/image417.jpeg"/><Relationship Id="rId457" Type="http://schemas.openxmlformats.org/officeDocument/2006/relationships/image" Target="../media/image459.png"/><Relationship Id="rId261" Type="http://schemas.openxmlformats.org/officeDocument/2006/relationships/image" Target="../media/image263.jpeg"/><Relationship Id="rId14" Type="http://schemas.openxmlformats.org/officeDocument/2006/relationships/image" Target="../media/image16.jpeg"/><Relationship Id="rId56" Type="http://schemas.openxmlformats.org/officeDocument/2006/relationships/image" Target="../media/image58.jpeg"/><Relationship Id="rId317" Type="http://schemas.openxmlformats.org/officeDocument/2006/relationships/image" Target="../media/image319.png"/><Relationship Id="rId359" Type="http://schemas.openxmlformats.org/officeDocument/2006/relationships/image" Target="../media/image361.png"/><Relationship Id="rId98" Type="http://schemas.openxmlformats.org/officeDocument/2006/relationships/image" Target="../media/image100.jpeg"/><Relationship Id="rId121" Type="http://schemas.openxmlformats.org/officeDocument/2006/relationships/image" Target="../media/image123.jpeg"/><Relationship Id="rId163" Type="http://schemas.openxmlformats.org/officeDocument/2006/relationships/image" Target="../media/image165.jpeg"/><Relationship Id="rId219" Type="http://schemas.openxmlformats.org/officeDocument/2006/relationships/image" Target="../media/image221.jpeg"/><Relationship Id="rId370" Type="http://schemas.openxmlformats.org/officeDocument/2006/relationships/image" Target="../media/image372.png"/><Relationship Id="rId426" Type="http://schemas.openxmlformats.org/officeDocument/2006/relationships/image" Target="../media/image428.jpeg"/><Relationship Id="rId230" Type="http://schemas.openxmlformats.org/officeDocument/2006/relationships/image" Target="../media/image232.jpeg"/><Relationship Id="rId468" Type="http://schemas.openxmlformats.org/officeDocument/2006/relationships/image" Target="../media/image470.png"/><Relationship Id="rId25" Type="http://schemas.openxmlformats.org/officeDocument/2006/relationships/image" Target="../media/image27.jpeg"/><Relationship Id="rId67" Type="http://schemas.openxmlformats.org/officeDocument/2006/relationships/image" Target="../media/image69.jpeg"/><Relationship Id="rId272" Type="http://schemas.openxmlformats.org/officeDocument/2006/relationships/image" Target="../media/image274.jpeg"/><Relationship Id="rId328" Type="http://schemas.openxmlformats.org/officeDocument/2006/relationships/image" Target="../media/image330.jpeg"/><Relationship Id="rId132" Type="http://schemas.openxmlformats.org/officeDocument/2006/relationships/image" Target="../media/image134.jpeg"/><Relationship Id="rId174" Type="http://schemas.openxmlformats.org/officeDocument/2006/relationships/image" Target="../media/image176.jpeg"/><Relationship Id="rId381" Type="http://schemas.openxmlformats.org/officeDocument/2006/relationships/image" Target="../media/image383.png"/><Relationship Id="rId241" Type="http://schemas.openxmlformats.org/officeDocument/2006/relationships/image" Target="../media/image243.jpeg"/><Relationship Id="rId437" Type="http://schemas.openxmlformats.org/officeDocument/2006/relationships/image" Target="../media/image439.jpeg"/><Relationship Id="rId36" Type="http://schemas.openxmlformats.org/officeDocument/2006/relationships/image" Target="../media/image38.jpeg"/><Relationship Id="rId283" Type="http://schemas.openxmlformats.org/officeDocument/2006/relationships/image" Target="../media/image285.jpeg"/><Relationship Id="rId339" Type="http://schemas.openxmlformats.org/officeDocument/2006/relationships/image" Target="../media/image341.jpeg"/><Relationship Id="rId78" Type="http://schemas.openxmlformats.org/officeDocument/2006/relationships/image" Target="../media/image80.jpeg"/><Relationship Id="rId101" Type="http://schemas.openxmlformats.org/officeDocument/2006/relationships/image" Target="../media/image103.jpeg"/><Relationship Id="rId143" Type="http://schemas.openxmlformats.org/officeDocument/2006/relationships/image" Target="../media/image145.jpeg"/><Relationship Id="rId185" Type="http://schemas.openxmlformats.org/officeDocument/2006/relationships/image" Target="../media/image187.jpeg"/><Relationship Id="rId350" Type="http://schemas.openxmlformats.org/officeDocument/2006/relationships/image" Target="../media/image352.png"/><Relationship Id="rId406" Type="http://schemas.openxmlformats.org/officeDocument/2006/relationships/image" Target="../media/image408.jpeg"/><Relationship Id="rId9" Type="http://schemas.openxmlformats.org/officeDocument/2006/relationships/image" Target="../media/image11.jpeg"/><Relationship Id="rId210" Type="http://schemas.openxmlformats.org/officeDocument/2006/relationships/image" Target="../media/image212.jpeg"/><Relationship Id="rId392" Type="http://schemas.openxmlformats.org/officeDocument/2006/relationships/image" Target="../media/image394.png"/><Relationship Id="rId448" Type="http://schemas.openxmlformats.org/officeDocument/2006/relationships/image" Target="../media/image450.png"/><Relationship Id="rId252" Type="http://schemas.openxmlformats.org/officeDocument/2006/relationships/image" Target="../media/image254.jpeg"/><Relationship Id="rId294" Type="http://schemas.openxmlformats.org/officeDocument/2006/relationships/image" Target="../media/image296.jpeg"/><Relationship Id="rId308" Type="http://schemas.openxmlformats.org/officeDocument/2006/relationships/image" Target="../media/image310.png"/><Relationship Id="rId47" Type="http://schemas.openxmlformats.org/officeDocument/2006/relationships/image" Target="../media/image49.jpeg"/><Relationship Id="rId89" Type="http://schemas.openxmlformats.org/officeDocument/2006/relationships/image" Target="../media/image91.jpeg"/><Relationship Id="rId112" Type="http://schemas.openxmlformats.org/officeDocument/2006/relationships/image" Target="../media/image114.jpeg"/><Relationship Id="rId154" Type="http://schemas.openxmlformats.org/officeDocument/2006/relationships/image" Target="../media/image156.jpeg"/><Relationship Id="rId361" Type="http://schemas.openxmlformats.org/officeDocument/2006/relationships/image" Target="../media/image363.png"/><Relationship Id="rId196" Type="http://schemas.openxmlformats.org/officeDocument/2006/relationships/image" Target="../media/image198.jpeg"/><Relationship Id="rId417" Type="http://schemas.openxmlformats.org/officeDocument/2006/relationships/image" Target="../media/image419.jpeg"/><Relationship Id="rId459" Type="http://schemas.openxmlformats.org/officeDocument/2006/relationships/image" Target="../media/image461.png"/><Relationship Id="rId16" Type="http://schemas.openxmlformats.org/officeDocument/2006/relationships/image" Target="../media/image18.jpeg"/><Relationship Id="rId221" Type="http://schemas.openxmlformats.org/officeDocument/2006/relationships/image" Target="../media/image223.jpeg"/><Relationship Id="rId263" Type="http://schemas.openxmlformats.org/officeDocument/2006/relationships/image" Target="../media/image265.jpeg"/><Relationship Id="rId319" Type="http://schemas.openxmlformats.org/officeDocument/2006/relationships/image" Target="../media/image321.jpeg"/><Relationship Id="rId470" Type="http://schemas.openxmlformats.org/officeDocument/2006/relationships/image" Target="../media/image472.png"/><Relationship Id="rId58" Type="http://schemas.openxmlformats.org/officeDocument/2006/relationships/image" Target="../media/image60.jpeg"/><Relationship Id="rId123" Type="http://schemas.openxmlformats.org/officeDocument/2006/relationships/image" Target="../media/image125.jpeg"/><Relationship Id="rId330" Type="http://schemas.openxmlformats.org/officeDocument/2006/relationships/image" Target="../media/image332.jpeg"/><Relationship Id="rId165" Type="http://schemas.openxmlformats.org/officeDocument/2006/relationships/image" Target="../media/image167.jpeg"/><Relationship Id="rId372" Type="http://schemas.openxmlformats.org/officeDocument/2006/relationships/image" Target="../media/image374.png"/><Relationship Id="rId428" Type="http://schemas.openxmlformats.org/officeDocument/2006/relationships/image" Target="../media/image430.jpeg"/><Relationship Id="rId232" Type="http://schemas.openxmlformats.org/officeDocument/2006/relationships/image" Target="../media/image234.jpeg"/><Relationship Id="rId274" Type="http://schemas.openxmlformats.org/officeDocument/2006/relationships/image" Target="../media/image276.jpeg"/><Relationship Id="rId27" Type="http://schemas.openxmlformats.org/officeDocument/2006/relationships/image" Target="../media/image29.jpeg"/><Relationship Id="rId69" Type="http://schemas.openxmlformats.org/officeDocument/2006/relationships/image" Target="../media/image71.jpeg"/><Relationship Id="rId134" Type="http://schemas.openxmlformats.org/officeDocument/2006/relationships/image" Target="../media/image136.jpeg"/><Relationship Id="rId80" Type="http://schemas.openxmlformats.org/officeDocument/2006/relationships/image" Target="../media/image82.jpeg"/><Relationship Id="rId176" Type="http://schemas.openxmlformats.org/officeDocument/2006/relationships/image" Target="../media/image178.jpeg"/><Relationship Id="rId341" Type="http://schemas.openxmlformats.org/officeDocument/2006/relationships/image" Target="../media/image343.jpeg"/><Relationship Id="rId383" Type="http://schemas.openxmlformats.org/officeDocument/2006/relationships/image" Target="../media/image385.png"/><Relationship Id="rId439" Type="http://schemas.openxmlformats.org/officeDocument/2006/relationships/image" Target="../media/image441.jpeg"/><Relationship Id="rId201" Type="http://schemas.openxmlformats.org/officeDocument/2006/relationships/image" Target="../media/image203.jpeg"/><Relationship Id="rId243" Type="http://schemas.openxmlformats.org/officeDocument/2006/relationships/image" Target="../media/image245.jpeg"/><Relationship Id="rId285" Type="http://schemas.openxmlformats.org/officeDocument/2006/relationships/image" Target="../media/image287.jpeg"/><Relationship Id="rId450" Type="http://schemas.openxmlformats.org/officeDocument/2006/relationships/image" Target="../media/image452.png"/><Relationship Id="rId38" Type="http://schemas.openxmlformats.org/officeDocument/2006/relationships/image" Target="../media/image40.jpeg"/><Relationship Id="rId103" Type="http://schemas.openxmlformats.org/officeDocument/2006/relationships/image" Target="../media/image105.jpeg"/><Relationship Id="rId310" Type="http://schemas.openxmlformats.org/officeDocument/2006/relationships/image" Target="../media/image312.png"/><Relationship Id="rId91" Type="http://schemas.openxmlformats.org/officeDocument/2006/relationships/image" Target="../media/image93.jpeg"/><Relationship Id="rId145" Type="http://schemas.openxmlformats.org/officeDocument/2006/relationships/image" Target="../media/image147.jpeg"/><Relationship Id="rId187" Type="http://schemas.openxmlformats.org/officeDocument/2006/relationships/image" Target="../media/image189.jpeg"/><Relationship Id="rId352" Type="http://schemas.openxmlformats.org/officeDocument/2006/relationships/image" Target="../media/image354.png"/><Relationship Id="rId394" Type="http://schemas.openxmlformats.org/officeDocument/2006/relationships/image" Target="../media/image396.jpeg"/><Relationship Id="rId408" Type="http://schemas.openxmlformats.org/officeDocument/2006/relationships/image" Target="../media/image410.jpeg"/><Relationship Id="rId212" Type="http://schemas.openxmlformats.org/officeDocument/2006/relationships/image" Target="../media/image214.jpeg"/><Relationship Id="rId254" Type="http://schemas.openxmlformats.org/officeDocument/2006/relationships/image" Target="../media/image256.jpeg"/><Relationship Id="rId49" Type="http://schemas.openxmlformats.org/officeDocument/2006/relationships/image" Target="../media/image51.jpeg"/><Relationship Id="rId114" Type="http://schemas.openxmlformats.org/officeDocument/2006/relationships/image" Target="../media/image116.jpeg"/><Relationship Id="rId296" Type="http://schemas.openxmlformats.org/officeDocument/2006/relationships/image" Target="../media/image298.jpeg"/><Relationship Id="rId461" Type="http://schemas.openxmlformats.org/officeDocument/2006/relationships/image" Target="../media/image463.png"/><Relationship Id="rId60" Type="http://schemas.openxmlformats.org/officeDocument/2006/relationships/image" Target="../media/image62.jpeg"/><Relationship Id="rId156" Type="http://schemas.openxmlformats.org/officeDocument/2006/relationships/image" Target="../media/image158.jpeg"/><Relationship Id="rId198" Type="http://schemas.openxmlformats.org/officeDocument/2006/relationships/image" Target="../media/image200.jpeg"/><Relationship Id="rId321" Type="http://schemas.openxmlformats.org/officeDocument/2006/relationships/image" Target="../media/image323.jpeg"/><Relationship Id="rId363" Type="http://schemas.openxmlformats.org/officeDocument/2006/relationships/image" Target="../media/image365.png"/><Relationship Id="rId419" Type="http://schemas.openxmlformats.org/officeDocument/2006/relationships/image" Target="../media/image421.jpeg"/><Relationship Id="rId223" Type="http://schemas.openxmlformats.org/officeDocument/2006/relationships/image" Target="../media/image225.jpeg"/><Relationship Id="rId430" Type="http://schemas.openxmlformats.org/officeDocument/2006/relationships/image" Target="../media/image432.jpeg"/><Relationship Id="rId18" Type="http://schemas.openxmlformats.org/officeDocument/2006/relationships/image" Target="../media/image20.jpeg"/><Relationship Id="rId265" Type="http://schemas.openxmlformats.org/officeDocument/2006/relationships/image" Target="../media/image267.jpeg"/><Relationship Id="rId472" Type="http://schemas.openxmlformats.org/officeDocument/2006/relationships/image" Target="../media/image474.png"/><Relationship Id="rId125" Type="http://schemas.openxmlformats.org/officeDocument/2006/relationships/image" Target="../media/image127.jpeg"/><Relationship Id="rId167" Type="http://schemas.openxmlformats.org/officeDocument/2006/relationships/image" Target="../media/image169.jpeg"/><Relationship Id="rId332" Type="http://schemas.openxmlformats.org/officeDocument/2006/relationships/image" Target="../media/image334.jpeg"/><Relationship Id="rId374" Type="http://schemas.openxmlformats.org/officeDocument/2006/relationships/image" Target="../media/image376.png"/><Relationship Id="rId71" Type="http://schemas.openxmlformats.org/officeDocument/2006/relationships/image" Target="../media/image73.png"/><Relationship Id="rId234" Type="http://schemas.openxmlformats.org/officeDocument/2006/relationships/image" Target="../media/image236.jpeg"/><Relationship Id="rId2" Type="http://schemas.openxmlformats.org/officeDocument/2006/relationships/image" Target="../media/image4.jpeg"/><Relationship Id="rId29" Type="http://schemas.openxmlformats.org/officeDocument/2006/relationships/image" Target="../media/image31.png"/><Relationship Id="rId276" Type="http://schemas.openxmlformats.org/officeDocument/2006/relationships/image" Target="../media/image278.jpeg"/><Relationship Id="rId441" Type="http://schemas.openxmlformats.org/officeDocument/2006/relationships/image" Target="../media/image443.jpeg"/><Relationship Id="rId40" Type="http://schemas.openxmlformats.org/officeDocument/2006/relationships/image" Target="../media/image42.jpeg"/><Relationship Id="rId136" Type="http://schemas.openxmlformats.org/officeDocument/2006/relationships/image" Target="../media/image138.jpeg"/><Relationship Id="rId178" Type="http://schemas.openxmlformats.org/officeDocument/2006/relationships/image" Target="../media/image180.jpeg"/><Relationship Id="rId301" Type="http://schemas.openxmlformats.org/officeDocument/2006/relationships/image" Target="../media/image303.jpeg"/><Relationship Id="rId343" Type="http://schemas.openxmlformats.org/officeDocument/2006/relationships/image" Target="../media/image345.png"/><Relationship Id="rId82" Type="http://schemas.openxmlformats.org/officeDocument/2006/relationships/image" Target="../media/image84.jpeg"/><Relationship Id="rId203" Type="http://schemas.openxmlformats.org/officeDocument/2006/relationships/image" Target="../media/image205.jpeg"/><Relationship Id="rId385" Type="http://schemas.openxmlformats.org/officeDocument/2006/relationships/image" Target="../media/image387.jpeg"/><Relationship Id="rId245" Type="http://schemas.openxmlformats.org/officeDocument/2006/relationships/image" Target="../media/image247.jpeg"/><Relationship Id="rId287" Type="http://schemas.openxmlformats.org/officeDocument/2006/relationships/image" Target="../media/image289.jpeg"/><Relationship Id="rId410" Type="http://schemas.openxmlformats.org/officeDocument/2006/relationships/image" Target="../media/image412.png"/><Relationship Id="rId452" Type="http://schemas.openxmlformats.org/officeDocument/2006/relationships/image" Target="../media/image454.png"/><Relationship Id="rId30" Type="http://schemas.openxmlformats.org/officeDocument/2006/relationships/image" Target="../media/image32.jpeg"/><Relationship Id="rId105" Type="http://schemas.openxmlformats.org/officeDocument/2006/relationships/image" Target="../media/image107.jpeg"/><Relationship Id="rId126" Type="http://schemas.openxmlformats.org/officeDocument/2006/relationships/image" Target="../media/image128.jpeg"/><Relationship Id="rId147" Type="http://schemas.openxmlformats.org/officeDocument/2006/relationships/image" Target="../media/image149.jpeg"/><Relationship Id="rId168" Type="http://schemas.openxmlformats.org/officeDocument/2006/relationships/image" Target="../media/image170.jpeg"/><Relationship Id="rId312" Type="http://schemas.openxmlformats.org/officeDocument/2006/relationships/image" Target="../media/image314.jpeg"/><Relationship Id="rId333" Type="http://schemas.openxmlformats.org/officeDocument/2006/relationships/image" Target="../media/image335.jpeg"/><Relationship Id="rId354" Type="http://schemas.openxmlformats.org/officeDocument/2006/relationships/image" Target="../media/image356.png"/><Relationship Id="rId51" Type="http://schemas.openxmlformats.org/officeDocument/2006/relationships/image" Target="../media/image53.jpeg"/><Relationship Id="rId72" Type="http://schemas.openxmlformats.org/officeDocument/2006/relationships/image" Target="../media/image74.png"/><Relationship Id="rId93" Type="http://schemas.openxmlformats.org/officeDocument/2006/relationships/image" Target="../media/image95.jpeg"/><Relationship Id="rId189" Type="http://schemas.openxmlformats.org/officeDocument/2006/relationships/image" Target="../media/image191.jpeg"/><Relationship Id="rId375" Type="http://schemas.openxmlformats.org/officeDocument/2006/relationships/image" Target="../media/image377.jpeg"/><Relationship Id="rId396" Type="http://schemas.openxmlformats.org/officeDocument/2006/relationships/image" Target="../media/image398.jpeg"/><Relationship Id="rId3" Type="http://schemas.openxmlformats.org/officeDocument/2006/relationships/image" Target="../media/image5.jpeg"/><Relationship Id="rId214" Type="http://schemas.openxmlformats.org/officeDocument/2006/relationships/image" Target="../media/image216.jpeg"/><Relationship Id="rId235" Type="http://schemas.openxmlformats.org/officeDocument/2006/relationships/image" Target="../media/image237.jpeg"/><Relationship Id="rId256" Type="http://schemas.openxmlformats.org/officeDocument/2006/relationships/image" Target="../media/image258.jpeg"/><Relationship Id="rId277" Type="http://schemas.openxmlformats.org/officeDocument/2006/relationships/image" Target="../media/image279.jpeg"/><Relationship Id="rId298" Type="http://schemas.openxmlformats.org/officeDocument/2006/relationships/image" Target="../media/image300.jpeg"/><Relationship Id="rId400" Type="http://schemas.openxmlformats.org/officeDocument/2006/relationships/image" Target="../media/image402.jpeg"/><Relationship Id="rId421" Type="http://schemas.openxmlformats.org/officeDocument/2006/relationships/image" Target="../media/image423.png"/><Relationship Id="rId442" Type="http://schemas.openxmlformats.org/officeDocument/2006/relationships/image" Target="../media/image444.jpeg"/><Relationship Id="rId463" Type="http://schemas.openxmlformats.org/officeDocument/2006/relationships/image" Target="../media/image465.png"/><Relationship Id="rId116" Type="http://schemas.openxmlformats.org/officeDocument/2006/relationships/image" Target="../media/image118.png"/><Relationship Id="rId137" Type="http://schemas.openxmlformats.org/officeDocument/2006/relationships/image" Target="../media/image139.jpeg"/><Relationship Id="rId158" Type="http://schemas.openxmlformats.org/officeDocument/2006/relationships/image" Target="../media/image160.jpeg"/><Relationship Id="rId302" Type="http://schemas.openxmlformats.org/officeDocument/2006/relationships/image" Target="../media/image304.jpeg"/><Relationship Id="rId323" Type="http://schemas.openxmlformats.org/officeDocument/2006/relationships/image" Target="../media/image325.png"/><Relationship Id="rId344" Type="http://schemas.openxmlformats.org/officeDocument/2006/relationships/image" Target="../media/image346.jpeg"/><Relationship Id="rId20" Type="http://schemas.openxmlformats.org/officeDocument/2006/relationships/image" Target="../media/image22.jpeg"/><Relationship Id="rId41" Type="http://schemas.openxmlformats.org/officeDocument/2006/relationships/image" Target="../media/image43.jpeg"/><Relationship Id="rId62" Type="http://schemas.openxmlformats.org/officeDocument/2006/relationships/image" Target="../media/image64.jpeg"/><Relationship Id="rId83" Type="http://schemas.openxmlformats.org/officeDocument/2006/relationships/image" Target="../media/image85.jpeg"/><Relationship Id="rId179" Type="http://schemas.openxmlformats.org/officeDocument/2006/relationships/image" Target="../media/image181.jpeg"/><Relationship Id="rId365" Type="http://schemas.openxmlformats.org/officeDocument/2006/relationships/image" Target="../media/image367.png"/><Relationship Id="rId386" Type="http://schemas.openxmlformats.org/officeDocument/2006/relationships/image" Target="../media/image388.png"/><Relationship Id="rId190" Type="http://schemas.openxmlformats.org/officeDocument/2006/relationships/image" Target="../media/image192.jpeg"/><Relationship Id="rId204" Type="http://schemas.openxmlformats.org/officeDocument/2006/relationships/image" Target="../media/image206.jpeg"/><Relationship Id="rId225" Type="http://schemas.openxmlformats.org/officeDocument/2006/relationships/image" Target="../media/image227.jpeg"/><Relationship Id="rId246" Type="http://schemas.openxmlformats.org/officeDocument/2006/relationships/image" Target="../media/image248.jpeg"/><Relationship Id="rId267" Type="http://schemas.openxmlformats.org/officeDocument/2006/relationships/image" Target="../media/image269.jpeg"/><Relationship Id="rId288" Type="http://schemas.openxmlformats.org/officeDocument/2006/relationships/image" Target="../media/image290.jpeg"/><Relationship Id="rId411" Type="http://schemas.openxmlformats.org/officeDocument/2006/relationships/image" Target="../media/image413.jpeg"/><Relationship Id="rId432" Type="http://schemas.openxmlformats.org/officeDocument/2006/relationships/image" Target="../media/image434.jpeg"/><Relationship Id="rId453" Type="http://schemas.openxmlformats.org/officeDocument/2006/relationships/image" Target="../media/image455.png"/><Relationship Id="rId474" Type="http://schemas.openxmlformats.org/officeDocument/2006/relationships/image" Target="../media/image476.png"/><Relationship Id="rId106" Type="http://schemas.openxmlformats.org/officeDocument/2006/relationships/image" Target="../media/image108.jpeg"/><Relationship Id="rId127" Type="http://schemas.openxmlformats.org/officeDocument/2006/relationships/image" Target="../media/image129.jpeg"/><Relationship Id="rId313" Type="http://schemas.openxmlformats.org/officeDocument/2006/relationships/image" Target="../media/image315.jpeg"/><Relationship Id="rId10" Type="http://schemas.openxmlformats.org/officeDocument/2006/relationships/image" Target="../media/image12.jpeg"/><Relationship Id="rId31" Type="http://schemas.openxmlformats.org/officeDocument/2006/relationships/image" Target="../media/image33.jpeg"/><Relationship Id="rId52" Type="http://schemas.openxmlformats.org/officeDocument/2006/relationships/image" Target="../media/image54.jpeg"/><Relationship Id="rId73" Type="http://schemas.openxmlformats.org/officeDocument/2006/relationships/image" Target="../media/image75.jpeg"/><Relationship Id="rId94" Type="http://schemas.openxmlformats.org/officeDocument/2006/relationships/image" Target="../media/image96.jpeg"/><Relationship Id="rId148" Type="http://schemas.openxmlformats.org/officeDocument/2006/relationships/image" Target="../media/image150.jpeg"/><Relationship Id="rId169" Type="http://schemas.openxmlformats.org/officeDocument/2006/relationships/image" Target="../media/image171.jpeg"/><Relationship Id="rId334" Type="http://schemas.openxmlformats.org/officeDocument/2006/relationships/image" Target="../media/image336.jpeg"/><Relationship Id="rId355" Type="http://schemas.openxmlformats.org/officeDocument/2006/relationships/image" Target="../media/image357.png"/><Relationship Id="rId376" Type="http://schemas.openxmlformats.org/officeDocument/2006/relationships/image" Target="../media/image378.png"/><Relationship Id="rId397" Type="http://schemas.openxmlformats.org/officeDocument/2006/relationships/image" Target="../media/image399.png"/><Relationship Id="rId4" Type="http://schemas.openxmlformats.org/officeDocument/2006/relationships/image" Target="../media/image6.png"/><Relationship Id="rId180" Type="http://schemas.openxmlformats.org/officeDocument/2006/relationships/image" Target="../media/image182.jpeg"/><Relationship Id="rId215" Type="http://schemas.openxmlformats.org/officeDocument/2006/relationships/image" Target="../media/image217.jpeg"/><Relationship Id="rId236" Type="http://schemas.openxmlformats.org/officeDocument/2006/relationships/image" Target="../media/image238.jpeg"/><Relationship Id="rId257" Type="http://schemas.openxmlformats.org/officeDocument/2006/relationships/image" Target="../media/image259.jpeg"/><Relationship Id="rId278" Type="http://schemas.openxmlformats.org/officeDocument/2006/relationships/image" Target="../media/image280.jpeg"/><Relationship Id="rId401" Type="http://schemas.openxmlformats.org/officeDocument/2006/relationships/image" Target="../media/image403.jpeg"/><Relationship Id="rId422" Type="http://schemas.openxmlformats.org/officeDocument/2006/relationships/image" Target="../media/image424.png"/><Relationship Id="rId443" Type="http://schemas.openxmlformats.org/officeDocument/2006/relationships/image" Target="../media/image445.png"/><Relationship Id="rId464" Type="http://schemas.openxmlformats.org/officeDocument/2006/relationships/image" Target="../media/image466.png"/><Relationship Id="rId303" Type="http://schemas.openxmlformats.org/officeDocument/2006/relationships/image" Target="../media/image305.png"/><Relationship Id="rId42" Type="http://schemas.openxmlformats.org/officeDocument/2006/relationships/image" Target="../media/image44.jpeg"/><Relationship Id="rId84" Type="http://schemas.openxmlformats.org/officeDocument/2006/relationships/image" Target="../media/image86.jpeg"/><Relationship Id="rId138" Type="http://schemas.openxmlformats.org/officeDocument/2006/relationships/image" Target="../media/image140.jpeg"/><Relationship Id="rId345" Type="http://schemas.openxmlformats.org/officeDocument/2006/relationships/image" Target="../media/image347.png"/><Relationship Id="rId387" Type="http://schemas.openxmlformats.org/officeDocument/2006/relationships/image" Target="../media/image389.png"/><Relationship Id="rId191" Type="http://schemas.openxmlformats.org/officeDocument/2006/relationships/image" Target="../media/image193.jpeg"/><Relationship Id="rId205" Type="http://schemas.openxmlformats.org/officeDocument/2006/relationships/image" Target="../media/image207.jpeg"/><Relationship Id="rId247" Type="http://schemas.openxmlformats.org/officeDocument/2006/relationships/image" Target="../media/image249.jpeg"/><Relationship Id="rId412" Type="http://schemas.openxmlformats.org/officeDocument/2006/relationships/image" Target="../media/image414.png"/><Relationship Id="rId107" Type="http://schemas.openxmlformats.org/officeDocument/2006/relationships/image" Target="../media/image109.jpeg"/><Relationship Id="rId289" Type="http://schemas.openxmlformats.org/officeDocument/2006/relationships/image" Target="../media/image291.jpeg"/><Relationship Id="rId454" Type="http://schemas.openxmlformats.org/officeDocument/2006/relationships/image" Target="../media/image456.png"/><Relationship Id="rId11" Type="http://schemas.openxmlformats.org/officeDocument/2006/relationships/image" Target="../media/image13.jpeg"/><Relationship Id="rId53" Type="http://schemas.openxmlformats.org/officeDocument/2006/relationships/image" Target="../media/image55.jpeg"/><Relationship Id="rId149" Type="http://schemas.openxmlformats.org/officeDocument/2006/relationships/image" Target="../media/image151.jpeg"/><Relationship Id="rId314" Type="http://schemas.openxmlformats.org/officeDocument/2006/relationships/image" Target="../media/image316.jpeg"/><Relationship Id="rId356" Type="http://schemas.openxmlformats.org/officeDocument/2006/relationships/image" Target="../media/image358.png"/><Relationship Id="rId398" Type="http://schemas.openxmlformats.org/officeDocument/2006/relationships/image" Target="../media/image400.jpeg"/><Relationship Id="rId95" Type="http://schemas.openxmlformats.org/officeDocument/2006/relationships/image" Target="../media/image97.jpeg"/><Relationship Id="rId160" Type="http://schemas.openxmlformats.org/officeDocument/2006/relationships/image" Target="../media/image162.jpeg"/><Relationship Id="rId216" Type="http://schemas.openxmlformats.org/officeDocument/2006/relationships/image" Target="../media/image218.jpeg"/><Relationship Id="rId423" Type="http://schemas.openxmlformats.org/officeDocument/2006/relationships/image" Target="../media/image425.jpeg"/><Relationship Id="rId258" Type="http://schemas.openxmlformats.org/officeDocument/2006/relationships/image" Target="../media/image260.jpeg"/><Relationship Id="rId465" Type="http://schemas.openxmlformats.org/officeDocument/2006/relationships/image" Target="../media/image467.png"/><Relationship Id="rId22" Type="http://schemas.openxmlformats.org/officeDocument/2006/relationships/image" Target="../media/image24.jpeg"/><Relationship Id="rId64" Type="http://schemas.openxmlformats.org/officeDocument/2006/relationships/image" Target="../media/image66.jpeg"/><Relationship Id="rId118" Type="http://schemas.openxmlformats.org/officeDocument/2006/relationships/image" Target="../media/image120.jpeg"/><Relationship Id="rId325" Type="http://schemas.openxmlformats.org/officeDocument/2006/relationships/image" Target="../media/image327.png"/><Relationship Id="rId367" Type="http://schemas.openxmlformats.org/officeDocument/2006/relationships/image" Target="../media/image369.jpeg"/><Relationship Id="rId171" Type="http://schemas.openxmlformats.org/officeDocument/2006/relationships/image" Target="../media/image173.png"/><Relationship Id="rId227" Type="http://schemas.openxmlformats.org/officeDocument/2006/relationships/image" Target="../media/image229.jpeg"/><Relationship Id="rId269" Type="http://schemas.openxmlformats.org/officeDocument/2006/relationships/image" Target="../media/image271.jpeg"/><Relationship Id="rId434" Type="http://schemas.openxmlformats.org/officeDocument/2006/relationships/image" Target="../media/image436.jpeg"/><Relationship Id="rId33" Type="http://schemas.openxmlformats.org/officeDocument/2006/relationships/image" Target="../media/image35.jpeg"/><Relationship Id="rId129" Type="http://schemas.openxmlformats.org/officeDocument/2006/relationships/image" Target="../media/image131.jpeg"/><Relationship Id="rId280" Type="http://schemas.openxmlformats.org/officeDocument/2006/relationships/image" Target="../media/image282.jpeg"/><Relationship Id="rId336" Type="http://schemas.openxmlformats.org/officeDocument/2006/relationships/image" Target="../media/image338.jpeg"/><Relationship Id="rId75" Type="http://schemas.openxmlformats.org/officeDocument/2006/relationships/image" Target="../media/image77.jpeg"/><Relationship Id="rId140" Type="http://schemas.openxmlformats.org/officeDocument/2006/relationships/image" Target="../media/image142.jpeg"/><Relationship Id="rId182" Type="http://schemas.openxmlformats.org/officeDocument/2006/relationships/image" Target="../media/image184.jpeg"/><Relationship Id="rId378" Type="http://schemas.openxmlformats.org/officeDocument/2006/relationships/image" Target="../media/image380.png"/><Relationship Id="rId403" Type="http://schemas.openxmlformats.org/officeDocument/2006/relationships/image" Target="../media/image405.jpeg"/><Relationship Id="rId6" Type="http://schemas.openxmlformats.org/officeDocument/2006/relationships/image" Target="../media/image8.jpeg"/><Relationship Id="rId238" Type="http://schemas.openxmlformats.org/officeDocument/2006/relationships/image" Target="../media/image240.jpeg"/><Relationship Id="rId445" Type="http://schemas.openxmlformats.org/officeDocument/2006/relationships/image" Target="../media/image447.png"/><Relationship Id="rId291" Type="http://schemas.openxmlformats.org/officeDocument/2006/relationships/image" Target="../media/image293.jpeg"/><Relationship Id="rId305" Type="http://schemas.openxmlformats.org/officeDocument/2006/relationships/image" Target="../media/image307.png"/><Relationship Id="rId347" Type="http://schemas.openxmlformats.org/officeDocument/2006/relationships/image" Target="../media/image349.png"/><Relationship Id="rId44" Type="http://schemas.openxmlformats.org/officeDocument/2006/relationships/image" Target="../media/image46.png"/><Relationship Id="rId86" Type="http://schemas.openxmlformats.org/officeDocument/2006/relationships/image" Target="../media/image88.jpeg"/><Relationship Id="rId151" Type="http://schemas.openxmlformats.org/officeDocument/2006/relationships/image" Target="../media/image153.jpeg"/><Relationship Id="rId389" Type="http://schemas.openxmlformats.org/officeDocument/2006/relationships/image" Target="../media/image391.jpeg"/><Relationship Id="rId193" Type="http://schemas.openxmlformats.org/officeDocument/2006/relationships/image" Target="../media/image195.jpeg"/><Relationship Id="rId207" Type="http://schemas.openxmlformats.org/officeDocument/2006/relationships/image" Target="../media/image209.jpeg"/><Relationship Id="rId249" Type="http://schemas.openxmlformats.org/officeDocument/2006/relationships/image" Target="../media/image251.png"/><Relationship Id="rId414" Type="http://schemas.openxmlformats.org/officeDocument/2006/relationships/image" Target="../media/image416.jpeg"/><Relationship Id="rId456" Type="http://schemas.openxmlformats.org/officeDocument/2006/relationships/image" Target="../media/image458.png"/><Relationship Id="rId13" Type="http://schemas.openxmlformats.org/officeDocument/2006/relationships/image" Target="../media/image15.jpeg"/><Relationship Id="rId109" Type="http://schemas.openxmlformats.org/officeDocument/2006/relationships/image" Target="../media/image111.jpeg"/><Relationship Id="rId260" Type="http://schemas.openxmlformats.org/officeDocument/2006/relationships/image" Target="../media/image262.jpeg"/><Relationship Id="rId316" Type="http://schemas.openxmlformats.org/officeDocument/2006/relationships/image" Target="../media/image318.png"/><Relationship Id="rId55" Type="http://schemas.openxmlformats.org/officeDocument/2006/relationships/image" Target="../media/image57.jpeg"/><Relationship Id="rId97" Type="http://schemas.openxmlformats.org/officeDocument/2006/relationships/image" Target="../media/image99.jpeg"/><Relationship Id="rId120" Type="http://schemas.openxmlformats.org/officeDocument/2006/relationships/image" Target="../media/image122.jpeg"/><Relationship Id="rId358" Type="http://schemas.openxmlformats.org/officeDocument/2006/relationships/image" Target="../media/image360.png"/><Relationship Id="rId162" Type="http://schemas.openxmlformats.org/officeDocument/2006/relationships/image" Target="../media/image164.jpeg"/><Relationship Id="rId218" Type="http://schemas.openxmlformats.org/officeDocument/2006/relationships/image" Target="../media/image220.jpeg"/><Relationship Id="rId425" Type="http://schemas.openxmlformats.org/officeDocument/2006/relationships/image" Target="../media/image427.jpeg"/><Relationship Id="rId467" Type="http://schemas.openxmlformats.org/officeDocument/2006/relationships/image" Target="../media/image469.png"/><Relationship Id="rId271" Type="http://schemas.openxmlformats.org/officeDocument/2006/relationships/image" Target="../media/image273.jpeg"/><Relationship Id="rId24" Type="http://schemas.openxmlformats.org/officeDocument/2006/relationships/image" Target="../media/image26.jpeg"/><Relationship Id="rId66" Type="http://schemas.openxmlformats.org/officeDocument/2006/relationships/image" Target="../media/image68.jpeg"/><Relationship Id="rId131" Type="http://schemas.openxmlformats.org/officeDocument/2006/relationships/image" Target="../media/image133.jpeg"/><Relationship Id="rId327" Type="http://schemas.openxmlformats.org/officeDocument/2006/relationships/image" Target="../media/image329.jpeg"/><Relationship Id="rId369" Type="http://schemas.openxmlformats.org/officeDocument/2006/relationships/image" Target="../media/image371.png"/><Relationship Id="rId173" Type="http://schemas.openxmlformats.org/officeDocument/2006/relationships/image" Target="../media/image175.jpeg"/><Relationship Id="rId229" Type="http://schemas.openxmlformats.org/officeDocument/2006/relationships/image" Target="../media/image231.jpeg"/><Relationship Id="rId380" Type="http://schemas.openxmlformats.org/officeDocument/2006/relationships/image" Target="../media/image382.png"/><Relationship Id="rId436" Type="http://schemas.openxmlformats.org/officeDocument/2006/relationships/image" Target="../media/image438.jpeg"/><Relationship Id="rId240" Type="http://schemas.openxmlformats.org/officeDocument/2006/relationships/image" Target="../media/image242.jpeg"/><Relationship Id="rId35" Type="http://schemas.openxmlformats.org/officeDocument/2006/relationships/image" Target="../media/image37.jpeg"/><Relationship Id="rId77" Type="http://schemas.openxmlformats.org/officeDocument/2006/relationships/image" Target="../media/image79.jpeg"/><Relationship Id="rId100" Type="http://schemas.openxmlformats.org/officeDocument/2006/relationships/image" Target="../media/image102.jpeg"/><Relationship Id="rId282" Type="http://schemas.openxmlformats.org/officeDocument/2006/relationships/image" Target="../media/image284.jpeg"/><Relationship Id="rId338" Type="http://schemas.openxmlformats.org/officeDocument/2006/relationships/image" Target="../media/image340.jpeg"/><Relationship Id="rId8" Type="http://schemas.openxmlformats.org/officeDocument/2006/relationships/image" Target="../media/image10.jpeg"/><Relationship Id="rId142" Type="http://schemas.openxmlformats.org/officeDocument/2006/relationships/image" Target="../media/image144.jpeg"/><Relationship Id="rId184" Type="http://schemas.openxmlformats.org/officeDocument/2006/relationships/image" Target="../media/image186.jpeg"/><Relationship Id="rId391" Type="http://schemas.openxmlformats.org/officeDocument/2006/relationships/image" Target="../media/image393.png"/><Relationship Id="rId405" Type="http://schemas.openxmlformats.org/officeDocument/2006/relationships/image" Target="../media/image407.jpeg"/><Relationship Id="rId447" Type="http://schemas.openxmlformats.org/officeDocument/2006/relationships/image" Target="../media/image449.png"/><Relationship Id="rId251" Type="http://schemas.openxmlformats.org/officeDocument/2006/relationships/image" Target="../media/image253.jpeg"/><Relationship Id="rId46" Type="http://schemas.openxmlformats.org/officeDocument/2006/relationships/image" Target="../media/image48.jpeg"/><Relationship Id="rId293" Type="http://schemas.openxmlformats.org/officeDocument/2006/relationships/image" Target="../media/image295.jpeg"/><Relationship Id="rId307" Type="http://schemas.openxmlformats.org/officeDocument/2006/relationships/image" Target="../media/image309.jpeg"/><Relationship Id="rId349" Type="http://schemas.openxmlformats.org/officeDocument/2006/relationships/image" Target="../media/image351.png"/><Relationship Id="rId88" Type="http://schemas.openxmlformats.org/officeDocument/2006/relationships/image" Target="../media/image90.jpeg"/><Relationship Id="rId111" Type="http://schemas.openxmlformats.org/officeDocument/2006/relationships/image" Target="../media/image113.jpeg"/><Relationship Id="rId153" Type="http://schemas.openxmlformats.org/officeDocument/2006/relationships/image" Target="../media/image155.jpeg"/><Relationship Id="rId195" Type="http://schemas.openxmlformats.org/officeDocument/2006/relationships/image" Target="../media/image197.jpeg"/><Relationship Id="rId209" Type="http://schemas.openxmlformats.org/officeDocument/2006/relationships/image" Target="../media/image211.jpeg"/><Relationship Id="rId360" Type="http://schemas.openxmlformats.org/officeDocument/2006/relationships/image" Target="../media/image362.png"/><Relationship Id="rId416" Type="http://schemas.openxmlformats.org/officeDocument/2006/relationships/image" Target="../media/image418.jpeg"/><Relationship Id="rId220" Type="http://schemas.openxmlformats.org/officeDocument/2006/relationships/image" Target="../media/image222.jpeg"/><Relationship Id="rId458" Type="http://schemas.openxmlformats.org/officeDocument/2006/relationships/image" Target="../media/image460.png"/><Relationship Id="rId15" Type="http://schemas.openxmlformats.org/officeDocument/2006/relationships/image" Target="../media/image17.jpeg"/><Relationship Id="rId57" Type="http://schemas.openxmlformats.org/officeDocument/2006/relationships/image" Target="../media/image59.jpeg"/><Relationship Id="rId262" Type="http://schemas.openxmlformats.org/officeDocument/2006/relationships/image" Target="../media/image264.jpeg"/><Relationship Id="rId318" Type="http://schemas.openxmlformats.org/officeDocument/2006/relationships/image" Target="../media/image320.jpeg"/><Relationship Id="rId99" Type="http://schemas.openxmlformats.org/officeDocument/2006/relationships/image" Target="../media/image101.jpeg"/><Relationship Id="rId122" Type="http://schemas.openxmlformats.org/officeDocument/2006/relationships/image" Target="../media/image124.jpeg"/><Relationship Id="rId164" Type="http://schemas.openxmlformats.org/officeDocument/2006/relationships/image" Target="../media/image166.jpeg"/><Relationship Id="rId371" Type="http://schemas.openxmlformats.org/officeDocument/2006/relationships/image" Target="../media/image373.jpeg"/><Relationship Id="rId427" Type="http://schemas.openxmlformats.org/officeDocument/2006/relationships/image" Target="../media/image429.jpeg"/><Relationship Id="rId469" Type="http://schemas.openxmlformats.org/officeDocument/2006/relationships/image" Target="../media/image471.png"/><Relationship Id="rId26" Type="http://schemas.openxmlformats.org/officeDocument/2006/relationships/image" Target="../media/image28.jpeg"/><Relationship Id="rId231" Type="http://schemas.openxmlformats.org/officeDocument/2006/relationships/image" Target="../media/image233.jpeg"/><Relationship Id="rId273" Type="http://schemas.openxmlformats.org/officeDocument/2006/relationships/image" Target="../media/image275.jpeg"/><Relationship Id="rId329" Type="http://schemas.openxmlformats.org/officeDocument/2006/relationships/image" Target="../media/image331.jpeg"/><Relationship Id="rId68" Type="http://schemas.openxmlformats.org/officeDocument/2006/relationships/image" Target="../media/image70.jpeg"/><Relationship Id="rId133" Type="http://schemas.openxmlformats.org/officeDocument/2006/relationships/image" Target="../media/image135.jpeg"/><Relationship Id="rId175" Type="http://schemas.openxmlformats.org/officeDocument/2006/relationships/image" Target="../media/image177.jpeg"/><Relationship Id="rId340" Type="http://schemas.openxmlformats.org/officeDocument/2006/relationships/image" Target="../media/image342.jpeg"/><Relationship Id="rId200" Type="http://schemas.openxmlformats.org/officeDocument/2006/relationships/image" Target="../media/image202.jpeg"/><Relationship Id="rId382" Type="http://schemas.openxmlformats.org/officeDocument/2006/relationships/image" Target="../media/image384.png"/><Relationship Id="rId438" Type="http://schemas.openxmlformats.org/officeDocument/2006/relationships/image" Target="../media/image440.jpeg"/><Relationship Id="rId242" Type="http://schemas.openxmlformats.org/officeDocument/2006/relationships/image" Target="../media/image244.jpeg"/><Relationship Id="rId284" Type="http://schemas.openxmlformats.org/officeDocument/2006/relationships/image" Target="../media/image286.jpeg"/><Relationship Id="rId37" Type="http://schemas.openxmlformats.org/officeDocument/2006/relationships/image" Target="../media/image39.jpeg"/><Relationship Id="rId79" Type="http://schemas.openxmlformats.org/officeDocument/2006/relationships/image" Target="../media/image81.jpeg"/><Relationship Id="rId102" Type="http://schemas.openxmlformats.org/officeDocument/2006/relationships/image" Target="../media/image104.jpeg"/><Relationship Id="rId144" Type="http://schemas.openxmlformats.org/officeDocument/2006/relationships/image" Target="../media/image146.jpeg"/><Relationship Id="rId90" Type="http://schemas.openxmlformats.org/officeDocument/2006/relationships/image" Target="../media/image92.jpeg"/><Relationship Id="rId186" Type="http://schemas.openxmlformats.org/officeDocument/2006/relationships/image" Target="../media/image188.jpeg"/><Relationship Id="rId351" Type="http://schemas.openxmlformats.org/officeDocument/2006/relationships/image" Target="../media/image353.jpeg"/><Relationship Id="rId393" Type="http://schemas.openxmlformats.org/officeDocument/2006/relationships/image" Target="../media/image395.png"/><Relationship Id="rId407" Type="http://schemas.openxmlformats.org/officeDocument/2006/relationships/image" Target="../media/image409.jpeg"/><Relationship Id="rId449" Type="http://schemas.openxmlformats.org/officeDocument/2006/relationships/image" Target="../media/image451.png"/><Relationship Id="rId211" Type="http://schemas.openxmlformats.org/officeDocument/2006/relationships/image" Target="../media/image213.jpeg"/><Relationship Id="rId253" Type="http://schemas.openxmlformats.org/officeDocument/2006/relationships/image" Target="../media/image255.jpeg"/><Relationship Id="rId295" Type="http://schemas.openxmlformats.org/officeDocument/2006/relationships/image" Target="../media/image297.jpeg"/><Relationship Id="rId309" Type="http://schemas.openxmlformats.org/officeDocument/2006/relationships/image" Target="../media/image311.jpeg"/><Relationship Id="rId460" Type="http://schemas.openxmlformats.org/officeDocument/2006/relationships/image" Target="../media/image462.png"/><Relationship Id="rId48" Type="http://schemas.openxmlformats.org/officeDocument/2006/relationships/image" Target="../media/image50.jpeg"/><Relationship Id="rId113" Type="http://schemas.openxmlformats.org/officeDocument/2006/relationships/image" Target="../media/image115.jpeg"/><Relationship Id="rId320" Type="http://schemas.openxmlformats.org/officeDocument/2006/relationships/image" Target="../media/image322.png"/><Relationship Id="rId155" Type="http://schemas.openxmlformats.org/officeDocument/2006/relationships/image" Target="../media/image157.jpeg"/><Relationship Id="rId197" Type="http://schemas.openxmlformats.org/officeDocument/2006/relationships/image" Target="../media/image199.jpeg"/><Relationship Id="rId362" Type="http://schemas.openxmlformats.org/officeDocument/2006/relationships/image" Target="../media/image364.png"/><Relationship Id="rId418" Type="http://schemas.openxmlformats.org/officeDocument/2006/relationships/image" Target="../media/image420.jpeg"/><Relationship Id="rId222" Type="http://schemas.openxmlformats.org/officeDocument/2006/relationships/image" Target="../media/image224.jpeg"/><Relationship Id="rId264" Type="http://schemas.openxmlformats.org/officeDocument/2006/relationships/image" Target="../media/image266.jpeg"/><Relationship Id="rId471" Type="http://schemas.openxmlformats.org/officeDocument/2006/relationships/image" Target="../media/image473.png"/><Relationship Id="rId17" Type="http://schemas.openxmlformats.org/officeDocument/2006/relationships/image" Target="../media/image19.jpeg"/><Relationship Id="rId59" Type="http://schemas.openxmlformats.org/officeDocument/2006/relationships/image" Target="../media/image61.jpeg"/><Relationship Id="rId124" Type="http://schemas.openxmlformats.org/officeDocument/2006/relationships/image" Target="../media/image126.jpeg"/><Relationship Id="rId70" Type="http://schemas.openxmlformats.org/officeDocument/2006/relationships/image" Target="../media/image72.jpeg"/><Relationship Id="rId166" Type="http://schemas.openxmlformats.org/officeDocument/2006/relationships/image" Target="../media/image168.jpeg"/><Relationship Id="rId331" Type="http://schemas.openxmlformats.org/officeDocument/2006/relationships/image" Target="../media/image333.jpeg"/><Relationship Id="rId373" Type="http://schemas.openxmlformats.org/officeDocument/2006/relationships/image" Target="../media/image375.jpeg"/><Relationship Id="rId429" Type="http://schemas.openxmlformats.org/officeDocument/2006/relationships/image" Target="../media/image431.jpeg"/><Relationship Id="rId1" Type="http://schemas.openxmlformats.org/officeDocument/2006/relationships/image" Target="../media/image3.jpeg"/><Relationship Id="rId233" Type="http://schemas.openxmlformats.org/officeDocument/2006/relationships/image" Target="../media/image235.jpeg"/><Relationship Id="rId440" Type="http://schemas.openxmlformats.org/officeDocument/2006/relationships/image" Target="../media/image442.jpeg"/><Relationship Id="rId28" Type="http://schemas.openxmlformats.org/officeDocument/2006/relationships/image" Target="../media/image30.jpeg"/><Relationship Id="rId275" Type="http://schemas.openxmlformats.org/officeDocument/2006/relationships/image" Target="../media/image277.jpeg"/><Relationship Id="rId300" Type="http://schemas.openxmlformats.org/officeDocument/2006/relationships/image" Target="../media/image302.png"/><Relationship Id="rId81" Type="http://schemas.openxmlformats.org/officeDocument/2006/relationships/image" Target="../media/image83.jpeg"/><Relationship Id="rId135" Type="http://schemas.openxmlformats.org/officeDocument/2006/relationships/image" Target="../media/image137.jpeg"/><Relationship Id="rId177" Type="http://schemas.openxmlformats.org/officeDocument/2006/relationships/image" Target="../media/image179.png"/><Relationship Id="rId342" Type="http://schemas.openxmlformats.org/officeDocument/2006/relationships/image" Target="../media/image344.png"/><Relationship Id="rId384" Type="http://schemas.openxmlformats.org/officeDocument/2006/relationships/image" Target="../media/image386.png"/><Relationship Id="rId202" Type="http://schemas.openxmlformats.org/officeDocument/2006/relationships/image" Target="../media/image204.jpeg"/><Relationship Id="rId244" Type="http://schemas.openxmlformats.org/officeDocument/2006/relationships/image" Target="../media/image246.jpeg"/><Relationship Id="rId39" Type="http://schemas.openxmlformats.org/officeDocument/2006/relationships/image" Target="../media/image41.jpeg"/><Relationship Id="rId286" Type="http://schemas.openxmlformats.org/officeDocument/2006/relationships/image" Target="../media/image288.jpeg"/><Relationship Id="rId451" Type="http://schemas.openxmlformats.org/officeDocument/2006/relationships/image" Target="../media/image453.png"/><Relationship Id="rId50" Type="http://schemas.openxmlformats.org/officeDocument/2006/relationships/image" Target="../media/image52.jpeg"/><Relationship Id="rId104" Type="http://schemas.openxmlformats.org/officeDocument/2006/relationships/image" Target="../media/image106.png"/><Relationship Id="rId146" Type="http://schemas.openxmlformats.org/officeDocument/2006/relationships/image" Target="../media/image148.jpeg"/><Relationship Id="rId188" Type="http://schemas.openxmlformats.org/officeDocument/2006/relationships/image" Target="../media/image190.jpeg"/><Relationship Id="rId311" Type="http://schemas.openxmlformats.org/officeDocument/2006/relationships/image" Target="../media/image313.jpeg"/><Relationship Id="rId353" Type="http://schemas.openxmlformats.org/officeDocument/2006/relationships/image" Target="../media/image355.png"/><Relationship Id="rId395" Type="http://schemas.openxmlformats.org/officeDocument/2006/relationships/image" Target="../media/image397.png"/><Relationship Id="rId409" Type="http://schemas.openxmlformats.org/officeDocument/2006/relationships/image" Target="../media/image411.jpeg"/><Relationship Id="rId92" Type="http://schemas.openxmlformats.org/officeDocument/2006/relationships/image" Target="../media/image94.jpeg"/><Relationship Id="rId213" Type="http://schemas.openxmlformats.org/officeDocument/2006/relationships/image" Target="../media/image215.jpeg"/><Relationship Id="rId420" Type="http://schemas.openxmlformats.org/officeDocument/2006/relationships/image" Target="../media/image422.jpeg"/><Relationship Id="rId255" Type="http://schemas.openxmlformats.org/officeDocument/2006/relationships/image" Target="../media/image257.png"/><Relationship Id="rId297" Type="http://schemas.openxmlformats.org/officeDocument/2006/relationships/image" Target="../media/image299.jpeg"/><Relationship Id="rId462" Type="http://schemas.openxmlformats.org/officeDocument/2006/relationships/image" Target="../media/image464.png"/><Relationship Id="rId115" Type="http://schemas.openxmlformats.org/officeDocument/2006/relationships/image" Target="../media/image117.jpeg"/><Relationship Id="rId157" Type="http://schemas.openxmlformats.org/officeDocument/2006/relationships/image" Target="../media/image159.jpeg"/><Relationship Id="rId322" Type="http://schemas.openxmlformats.org/officeDocument/2006/relationships/image" Target="../media/image324.png"/><Relationship Id="rId364" Type="http://schemas.openxmlformats.org/officeDocument/2006/relationships/image" Target="../media/image366.png"/><Relationship Id="rId61" Type="http://schemas.openxmlformats.org/officeDocument/2006/relationships/image" Target="../media/image63.jpeg"/><Relationship Id="rId199" Type="http://schemas.openxmlformats.org/officeDocument/2006/relationships/image" Target="../media/image201.jpeg"/><Relationship Id="rId19" Type="http://schemas.openxmlformats.org/officeDocument/2006/relationships/image" Target="../media/image21.jpeg"/><Relationship Id="rId224" Type="http://schemas.openxmlformats.org/officeDocument/2006/relationships/image" Target="../media/image226.jpeg"/><Relationship Id="rId266" Type="http://schemas.openxmlformats.org/officeDocument/2006/relationships/image" Target="../media/image268.jpeg"/><Relationship Id="rId431" Type="http://schemas.openxmlformats.org/officeDocument/2006/relationships/image" Target="../media/image433.jpeg"/><Relationship Id="rId473" Type="http://schemas.openxmlformats.org/officeDocument/2006/relationships/image" Target="../media/image475.jpeg"/></Relationships>
</file>

<file path=xl/drawings/_rels/drawing2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9.jpeg"/><Relationship Id="rId299" Type="http://schemas.openxmlformats.org/officeDocument/2006/relationships/image" Target="../media/image301.jpeg"/><Relationship Id="rId21" Type="http://schemas.openxmlformats.org/officeDocument/2006/relationships/image" Target="../media/image23.jpeg"/><Relationship Id="rId63" Type="http://schemas.openxmlformats.org/officeDocument/2006/relationships/image" Target="../media/image65.png"/><Relationship Id="rId159" Type="http://schemas.openxmlformats.org/officeDocument/2006/relationships/image" Target="../media/image483.jpeg"/><Relationship Id="rId324" Type="http://schemas.openxmlformats.org/officeDocument/2006/relationships/image" Target="../media/image326.png"/><Relationship Id="rId366" Type="http://schemas.openxmlformats.org/officeDocument/2006/relationships/image" Target="../media/image368.png"/><Relationship Id="rId170" Type="http://schemas.openxmlformats.org/officeDocument/2006/relationships/image" Target="../media/image172.jpeg"/><Relationship Id="rId226" Type="http://schemas.openxmlformats.org/officeDocument/2006/relationships/image" Target="../media/image228.jpeg"/><Relationship Id="rId433" Type="http://schemas.openxmlformats.org/officeDocument/2006/relationships/image" Target="../media/image435.jpeg"/><Relationship Id="rId268" Type="http://schemas.openxmlformats.org/officeDocument/2006/relationships/image" Target="../media/image270.jpeg"/><Relationship Id="rId32" Type="http://schemas.openxmlformats.org/officeDocument/2006/relationships/image" Target="../media/image34.jpeg"/><Relationship Id="rId74" Type="http://schemas.openxmlformats.org/officeDocument/2006/relationships/image" Target="../media/image76.jpeg"/><Relationship Id="rId128" Type="http://schemas.openxmlformats.org/officeDocument/2006/relationships/image" Target="../media/image130.jpeg"/><Relationship Id="rId335" Type="http://schemas.openxmlformats.org/officeDocument/2006/relationships/image" Target="../media/image337.jpeg"/><Relationship Id="rId377" Type="http://schemas.openxmlformats.org/officeDocument/2006/relationships/image" Target="../media/image379.png"/><Relationship Id="rId5" Type="http://schemas.openxmlformats.org/officeDocument/2006/relationships/image" Target="../media/image7.png"/><Relationship Id="rId181" Type="http://schemas.openxmlformats.org/officeDocument/2006/relationships/image" Target="../media/image183.jpeg"/><Relationship Id="rId237" Type="http://schemas.openxmlformats.org/officeDocument/2006/relationships/image" Target="../media/image239.jpeg"/><Relationship Id="rId402" Type="http://schemas.openxmlformats.org/officeDocument/2006/relationships/image" Target="../media/image404.png"/><Relationship Id="rId279" Type="http://schemas.openxmlformats.org/officeDocument/2006/relationships/image" Target="../media/image281.jpeg"/><Relationship Id="rId444" Type="http://schemas.openxmlformats.org/officeDocument/2006/relationships/image" Target="../media/image446.png"/><Relationship Id="rId43" Type="http://schemas.openxmlformats.org/officeDocument/2006/relationships/image" Target="../media/image45.jpeg"/><Relationship Id="rId139" Type="http://schemas.openxmlformats.org/officeDocument/2006/relationships/image" Target="../media/image141.jpeg"/><Relationship Id="rId290" Type="http://schemas.openxmlformats.org/officeDocument/2006/relationships/image" Target="../media/image292.jpeg"/><Relationship Id="rId304" Type="http://schemas.openxmlformats.org/officeDocument/2006/relationships/image" Target="../media/image306.jpeg"/><Relationship Id="rId346" Type="http://schemas.openxmlformats.org/officeDocument/2006/relationships/image" Target="../media/image348.png"/><Relationship Id="rId388" Type="http://schemas.openxmlformats.org/officeDocument/2006/relationships/image" Target="../media/image390.png"/><Relationship Id="rId85" Type="http://schemas.openxmlformats.org/officeDocument/2006/relationships/image" Target="../media/image87.jpeg"/><Relationship Id="rId150" Type="http://schemas.openxmlformats.org/officeDocument/2006/relationships/image" Target="../media/image152.jpeg"/><Relationship Id="rId192" Type="http://schemas.openxmlformats.org/officeDocument/2006/relationships/image" Target="../media/image194.jpeg"/><Relationship Id="rId206" Type="http://schemas.openxmlformats.org/officeDocument/2006/relationships/image" Target="../media/image208.jpeg"/><Relationship Id="rId413" Type="http://schemas.openxmlformats.org/officeDocument/2006/relationships/image" Target="../media/image415.jpeg"/><Relationship Id="rId248" Type="http://schemas.openxmlformats.org/officeDocument/2006/relationships/image" Target="../media/image250.jpeg"/><Relationship Id="rId455" Type="http://schemas.openxmlformats.org/officeDocument/2006/relationships/image" Target="../media/image457.png"/><Relationship Id="rId12" Type="http://schemas.openxmlformats.org/officeDocument/2006/relationships/image" Target="../media/image14.jpeg"/><Relationship Id="rId108" Type="http://schemas.openxmlformats.org/officeDocument/2006/relationships/image" Target="../media/image110.jpeg"/><Relationship Id="rId315" Type="http://schemas.openxmlformats.org/officeDocument/2006/relationships/image" Target="../media/image317.png"/><Relationship Id="rId357" Type="http://schemas.openxmlformats.org/officeDocument/2006/relationships/image" Target="../media/image359.png"/><Relationship Id="rId54" Type="http://schemas.openxmlformats.org/officeDocument/2006/relationships/image" Target="../media/image56.jpeg"/><Relationship Id="rId96" Type="http://schemas.openxmlformats.org/officeDocument/2006/relationships/image" Target="../media/image98.jpeg"/><Relationship Id="rId161" Type="http://schemas.openxmlformats.org/officeDocument/2006/relationships/image" Target="../media/image163.jpeg"/><Relationship Id="rId217" Type="http://schemas.openxmlformats.org/officeDocument/2006/relationships/image" Target="../media/image219.jpeg"/><Relationship Id="rId399" Type="http://schemas.openxmlformats.org/officeDocument/2006/relationships/image" Target="../media/image401.jpeg"/><Relationship Id="rId259" Type="http://schemas.openxmlformats.org/officeDocument/2006/relationships/image" Target="../media/image484.png"/><Relationship Id="rId424" Type="http://schemas.openxmlformats.org/officeDocument/2006/relationships/image" Target="../media/image426.jpeg"/><Relationship Id="rId466" Type="http://schemas.openxmlformats.org/officeDocument/2006/relationships/image" Target="../media/image468.png"/><Relationship Id="rId23" Type="http://schemas.openxmlformats.org/officeDocument/2006/relationships/image" Target="../media/image25.png"/><Relationship Id="rId119" Type="http://schemas.openxmlformats.org/officeDocument/2006/relationships/image" Target="../media/image121.jpeg"/><Relationship Id="rId270" Type="http://schemas.openxmlformats.org/officeDocument/2006/relationships/image" Target="../media/image272.jpeg"/><Relationship Id="rId326" Type="http://schemas.openxmlformats.org/officeDocument/2006/relationships/image" Target="../media/image328.png"/><Relationship Id="rId65" Type="http://schemas.openxmlformats.org/officeDocument/2006/relationships/image" Target="../media/image67.jpeg"/><Relationship Id="rId130" Type="http://schemas.openxmlformats.org/officeDocument/2006/relationships/image" Target="../media/image132.jpeg"/><Relationship Id="rId368" Type="http://schemas.openxmlformats.org/officeDocument/2006/relationships/image" Target="../media/image370.jpeg"/><Relationship Id="rId172" Type="http://schemas.openxmlformats.org/officeDocument/2006/relationships/image" Target="../media/image174.jpeg"/><Relationship Id="rId228" Type="http://schemas.openxmlformats.org/officeDocument/2006/relationships/image" Target="../media/image230.jpeg"/><Relationship Id="rId435" Type="http://schemas.openxmlformats.org/officeDocument/2006/relationships/image" Target="../media/image437.jpeg"/><Relationship Id="rId281" Type="http://schemas.openxmlformats.org/officeDocument/2006/relationships/image" Target="../media/image283.jpeg"/><Relationship Id="rId337" Type="http://schemas.openxmlformats.org/officeDocument/2006/relationships/image" Target="../media/image339.jpeg"/><Relationship Id="rId34" Type="http://schemas.openxmlformats.org/officeDocument/2006/relationships/image" Target="../media/image36.jpeg"/><Relationship Id="rId76" Type="http://schemas.openxmlformats.org/officeDocument/2006/relationships/image" Target="../media/image78.jpeg"/><Relationship Id="rId141" Type="http://schemas.openxmlformats.org/officeDocument/2006/relationships/image" Target="../media/image143.jpeg"/><Relationship Id="rId379" Type="http://schemas.openxmlformats.org/officeDocument/2006/relationships/image" Target="../media/image381.png"/><Relationship Id="rId7" Type="http://schemas.openxmlformats.org/officeDocument/2006/relationships/image" Target="../media/image9.jpeg"/><Relationship Id="rId183" Type="http://schemas.openxmlformats.org/officeDocument/2006/relationships/image" Target="../media/image185.jpeg"/><Relationship Id="rId239" Type="http://schemas.openxmlformats.org/officeDocument/2006/relationships/image" Target="../media/image241.jpeg"/><Relationship Id="rId390" Type="http://schemas.openxmlformats.org/officeDocument/2006/relationships/image" Target="../media/image392.jpeg"/><Relationship Id="rId404" Type="http://schemas.openxmlformats.org/officeDocument/2006/relationships/image" Target="../media/image505.jpeg"/><Relationship Id="rId446" Type="http://schemas.openxmlformats.org/officeDocument/2006/relationships/image" Target="../media/image448.png"/><Relationship Id="rId250" Type="http://schemas.openxmlformats.org/officeDocument/2006/relationships/image" Target="../media/image252.jpeg"/><Relationship Id="rId292" Type="http://schemas.openxmlformats.org/officeDocument/2006/relationships/image" Target="../media/image294.jpeg"/><Relationship Id="rId306" Type="http://schemas.openxmlformats.org/officeDocument/2006/relationships/image" Target="../media/image308.jpeg"/><Relationship Id="rId45" Type="http://schemas.openxmlformats.org/officeDocument/2006/relationships/image" Target="../media/image47.jpeg"/><Relationship Id="rId87" Type="http://schemas.openxmlformats.org/officeDocument/2006/relationships/image" Target="../media/image89.jpeg"/><Relationship Id="rId110" Type="http://schemas.openxmlformats.org/officeDocument/2006/relationships/image" Target="../media/image112.jpeg"/><Relationship Id="rId348" Type="http://schemas.openxmlformats.org/officeDocument/2006/relationships/image" Target="../media/image494.jpeg"/><Relationship Id="rId152" Type="http://schemas.openxmlformats.org/officeDocument/2006/relationships/image" Target="../media/image154.jpeg"/><Relationship Id="rId194" Type="http://schemas.openxmlformats.org/officeDocument/2006/relationships/image" Target="../media/image196.jpeg"/><Relationship Id="rId208" Type="http://schemas.openxmlformats.org/officeDocument/2006/relationships/image" Target="../media/image210.jpeg"/><Relationship Id="rId415" Type="http://schemas.openxmlformats.org/officeDocument/2006/relationships/image" Target="../media/image417.jpeg"/><Relationship Id="rId457" Type="http://schemas.openxmlformats.org/officeDocument/2006/relationships/image" Target="../media/image459.png"/><Relationship Id="rId261" Type="http://schemas.openxmlformats.org/officeDocument/2006/relationships/image" Target="../media/image263.jpeg"/><Relationship Id="rId14" Type="http://schemas.openxmlformats.org/officeDocument/2006/relationships/image" Target="../media/image16.jpeg"/><Relationship Id="rId56" Type="http://schemas.openxmlformats.org/officeDocument/2006/relationships/image" Target="../media/image58.jpeg"/><Relationship Id="rId317" Type="http://schemas.openxmlformats.org/officeDocument/2006/relationships/image" Target="../media/image319.png"/><Relationship Id="rId359" Type="http://schemas.openxmlformats.org/officeDocument/2006/relationships/image" Target="../media/image361.png"/><Relationship Id="rId98" Type="http://schemas.openxmlformats.org/officeDocument/2006/relationships/image" Target="../media/image100.jpeg"/><Relationship Id="rId121" Type="http://schemas.openxmlformats.org/officeDocument/2006/relationships/image" Target="../media/image123.jpeg"/><Relationship Id="rId163" Type="http://schemas.openxmlformats.org/officeDocument/2006/relationships/image" Target="../media/image165.jpeg"/><Relationship Id="rId219" Type="http://schemas.openxmlformats.org/officeDocument/2006/relationships/image" Target="../media/image221.jpeg"/><Relationship Id="rId370" Type="http://schemas.openxmlformats.org/officeDocument/2006/relationships/image" Target="../media/image372.png"/><Relationship Id="rId426" Type="http://schemas.openxmlformats.org/officeDocument/2006/relationships/image" Target="../media/image513.jpeg"/><Relationship Id="rId230" Type="http://schemas.openxmlformats.org/officeDocument/2006/relationships/image" Target="../media/image232.jpeg"/><Relationship Id="rId468" Type="http://schemas.openxmlformats.org/officeDocument/2006/relationships/image" Target="../media/image470.png"/><Relationship Id="rId25" Type="http://schemas.openxmlformats.org/officeDocument/2006/relationships/image" Target="../media/image27.jpeg"/><Relationship Id="rId67" Type="http://schemas.openxmlformats.org/officeDocument/2006/relationships/image" Target="../media/image69.jpeg"/><Relationship Id="rId272" Type="http://schemas.openxmlformats.org/officeDocument/2006/relationships/image" Target="../media/image274.jpeg"/><Relationship Id="rId328" Type="http://schemas.openxmlformats.org/officeDocument/2006/relationships/image" Target="../media/image493.png"/><Relationship Id="rId132" Type="http://schemas.openxmlformats.org/officeDocument/2006/relationships/image" Target="../media/image134.jpeg"/><Relationship Id="rId174" Type="http://schemas.openxmlformats.org/officeDocument/2006/relationships/image" Target="../media/image176.jpeg"/><Relationship Id="rId381" Type="http://schemas.openxmlformats.org/officeDocument/2006/relationships/image" Target="../media/image383.png"/><Relationship Id="rId241" Type="http://schemas.openxmlformats.org/officeDocument/2006/relationships/image" Target="../media/image243.jpeg"/><Relationship Id="rId437" Type="http://schemas.openxmlformats.org/officeDocument/2006/relationships/image" Target="../media/image439.jpeg"/><Relationship Id="rId36" Type="http://schemas.openxmlformats.org/officeDocument/2006/relationships/image" Target="../media/image38.jpeg"/><Relationship Id="rId283" Type="http://schemas.openxmlformats.org/officeDocument/2006/relationships/image" Target="../media/image285.jpeg"/><Relationship Id="rId339" Type="http://schemas.openxmlformats.org/officeDocument/2006/relationships/image" Target="../media/image341.jpeg"/><Relationship Id="rId78" Type="http://schemas.openxmlformats.org/officeDocument/2006/relationships/image" Target="../media/image80.jpeg"/><Relationship Id="rId101" Type="http://schemas.openxmlformats.org/officeDocument/2006/relationships/image" Target="../media/image103.jpeg"/><Relationship Id="rId143" Type="http://schemas.openxmlformats.org/officeDocument/2006/relationships/image" Target="../media/image145.jpeg"/><Relationship Id="rId185" Type="http://schemas.openxmlformats.org/officeDocument/2006/relationships/image" Target="../media/image187.jpeg"/><Relationship Id="rId350" Type="http://schemas.openxmlformats.org/officeDocument/2006/relationships/image" Target="../media/image352.png"/><Relationship Id="rId406" Type="http://schemas.openxmlformats.org/officeDocument/2006/relationships/image" Target="../media/image506.jpeg"/><Relationship Id="rId9" Type="http://schemas.openxmlformats.org/officeDocument/2006/relationships/image" Target="../media/image479.jpeg"/><Relationship Id="rId210" Type="http://schemas.openxmlformats.org/officeDocument/2006/relationships/image" Target="../media/image212.jpeg"/><Relationship Id="rId392" Type="http://schemas.openxmlformats.org/officeDocument/2006/relationships/image" Target="../media/image394.png"/><Relationship Id="rId448" Type="http://schemas.openxmlformats.org/officeDocument/2006/relationships/image" Target="../media/image450.png"/><Relationship Id="rId252" Type="http://schemas.openxmlformats.org/officeDocument/2006/relationships/image" Target="../media/image254.jpeg"/><Relationship Id="rId294" Type="http://schemas.openxmlformats.org/officeDocument/2006/relationships/image" Target="../media/image296.jpeg"/><Relationship Id="rId308" Type="http://schemas.openxmlformats.org/officeDocument/2006/relationships/image" Target="../media/image310.png"/><Relationship Id="rId47" Type="http://schemas.openxmlformats.org/officeDocument/2006/relationships/image" Target="../media/image49.jpeg"/><Relationship Id="rId89" Type="http://schemas.openxmlformats.org/officeDocument/2006/relationships/image" Target="../media/image91.jpeg"/><Relationship Id="rId112" Type="http://schemas.openxmlformats.org/officeDocument/2006/relationships/image" Target="../media/image114.jpeg"/><Relationship Id="rId154" Type="http://schemas.openxmlformats.org/officeDocument/2006/relationships/image" Target="../media/image156.jpeg"/><Relationship Id="rId361" Type="http://schemas.openxmlformats.org/officeDocument/2006/relationships/image" Target="../media/image363.png"/><Relationship Id="rId196" Type="http://schemas.openxmlformats.org/officeDocument/2006/relationships/image" Target="../media/image198.jpeg"/><Relationship Id="rId417" Type="http://schemas.openxmlformats.org/officeDocument/2006/relationships/image" Target="../media/image419.jpeg"/><Relationship Id="rId459" Type="http://schemas.openxmlformats.org/officeDocument/2006/relationships/image" Target="../media/image461.png"/><Relationship Id="rId16" Type="http://schemas.openxmlformats.org/officeDocument/2006/relationships/image" Target="../media/image18.jpeg"/><Relationship Id="rId221" Type="http://schemas.openxmlformats.org/officeDocument/2006/relationships/image" Target="../media/image223.jpeg"/><Relationship Id="rId263" Type="http://schemas.openxmlformats.org/officeDocument/2006/relationships/image" Target="../media/image265.jpeg"/><Relationship Id="rId319" Type="http://schemas.openxmlformats.org/officeDocument/2006/relationships/image" Target="../media/image321.jpeg"/><Relationship Id="rId470" Type="http://schemas.openxmlformats.org/officeDocument/2006/relationships/image" Target="../media/image472.png"/><Relationship Id="rId58" Type="http://schemas.openxmlformats.org/officeDocument/2006/relationships/image" Target="../media/image60.jpeg"/><Relationship Id="rId123" Type="http://schemas.openxmlformats.org/officeDocument/2006/relationships/image" Target="../media/image125.jpeg"/><Relationship Id="rId330" Type="http://schemas.openxmlformats.org/officeDocument/2006/relationships/image" Target="../media/image332.jpeg"/><Relationship Id="rId165" Type="http://schemas.openxmlformats.org/officeDocument/2006/relationships/image" Target="../media/image167.jpeg"/><Relationship Id="rId372" Type="http://schemas.openxmlformats.org/officeDocument/2006/relationships/image" Target="../media/image374.png"/><Relationship Id="rId428" Type="http://schemas.openxmlformats.org/officeDocument/2006/relationships/image" Target="../media/image514.jpeg"/><Relationship Id="rId232" Type="http://schemas.openxmlformats.org/officeDocument/2006/relationships/image" Target="../media/image234.jpeg"/><Relationship Id="rId274" Type="http://schemas.openxmlformats.org/officeDocument/2006/relationships/image" Target="../media/image276.jpeg"/><Relationship Id="rId27" Type="http://schemas.openxmlformats.org/officeDocument/2006/relationships/image" Target="../media/image29.jpeg"/><Relationship Id="rId69" Type="http://schemas.openxmlformats.org/officeDocument/2006/relationships/image" Target="../media/image71.jpeg"/><Relationship Id="rId134" Type="http://schemas.openxmlformats.org/officeDocument/2006/relationships/image" Target="../media/image136.jpeg"/><Relationship Id="rId80" Type="http://schemas.openxmlformats.org/officeDocument/2006/relationships/image" Target="../media/image82.jpeg"/><Relationship Id="rId176" Type="http://schemas.openxmlformats.org/officeDocument/2006/relationships/image" Target="../media/image178.jpeg"/><Relationship Id="rId341" Type="http://schemas.openxmlformats.org/officeDocument/2006/relationships/image" Target="../media/image343.jpeg"/><Relationship Id="rId383" Type="http://schemas.openxmlformats.org/officeDocument/2006/relationships/image" Target="../media/image385.png"/><Relationship Id="rId439" Type="http://schemas.openxmlformats.org/officeDocument/2006/relationships/image" Target="../media/image441.jpeg"/><Relationship Id="rId201" Type="http://schemas.openxmlformats.org/officeDocument/2006/relationships/image" Target="../media/image203.jpeg"/><Relationship Id="rId243" Type="http://schemas.openxmlformats.org/officeDocument/2006/relationships/image" Target="../media/image245.jpeg"/><Relationship Id="rId285" Type="http://schemas.openxmlformats.org/officeDocument/2006/relationships/image" Target="../media/image489.jpeg"/><Relationship Id="rId450" Type="http://schemas.openxmlformats.org/officeDocument/2006/relationships/image" Target="../media/image452.png"/><Relationship Id="rId38" Type="http://schemas.openxmlformats.org/officeDocument/2006/relationships/image" Target="../media/image40.jpeg"/><Relationship Id="rId103" Type="http://schemas.openxmlformats.org/officeDocument/2006/relationships/image" Target="../media/image105.jpeg"/><Relationship Id="rId310" Type="http://schemas.openxmlformats.org/officeDocument/2006/relationships/image" Target="../media/image491.png"/><Relationship Id="rId91" Type="http://schemas.openxmlformats.org/officeDocument/2006/relationships/image" Target="../media/image93.jpeg"/><Relationship Id="rId145" Type="http://schemas.openxmlformats.org/officeDocument/2006/relationships/image" Target="../media/image147.jpeg"/><Relationship Id="rId187" Type="http://schemas.openxmlformats.org/officeDocument/2006/relationships/image" Target="../media/image189.jpeg"/><Relationship Id="rId352" Type="http://schemas.openxmlformats.org/officeDocument/2006/relationships/image" Target="../media/image354.png"/><Relationship Id="rId394" Type="http://schemas.openxmlformats.org/officeDocument/2006/relationships/image" Target="../media/image503.jpeg"/><Relationship Id="rId408" Type="http://schemas.openxmlformats.org/officeDocument/2006/relationships/image" Target="../media/image410.jpeg"/><Relationship Id="rId212" Type="http://schemas.openxmlformats.org/officeDocument/2006/relationships/image" Target="../media/image214.jpeg"/><Relationship Id="rId254" Type="http://schemas.openxmlformats.org/officeDocument/2006/relationships/image" Target="../media/image256.jpeg"/><Relationship Id="rId49" Type="http://schemas.openxmlformats.org/officeDocument/2006/relationships/image" Target="../media/image51.jpeg"/><Relationship Id="rId114" Type="http://schemas.openxmlformats.org/officeDocument/2006/relationships/image" Target="../media/image116.jpeg"/><Relationship Id="rId296" Type="http://schemas.openxmlformats.org/officeDocument/2006/relationships/image" Target="../media/image298.jpeg"/><Relationship Id="rId461" Type="http://schemas.openxmlformats.org/officeDocument/2006/relationships/image" Target="../media/image463.png"/><Relationship Id="rId60" Type="http://schemas.openxmlformats.org/officeDocument/2006/relationships/image" Target="../media/image62.jpeg"/><Relationship Id="rId156" Type="http://schemas.openxmlformats.org/officeDocument/2006/relationships/image" Target="../media/image158.jpeg"/><Relationship Id="rId198" Type="http://schemas.openxmlformats.org/officeDocument/2006/relationships/image" Target="../media/image200.jpeg"/><Relationship Id="rId321" Type="http://schemas.openxmlformats.org/officeDocument/2006/relationships/image" Target="../media/image323.jpeg"/><Relationship Id="rId363" Type="http://schemas.openxmlformats.org/officeDocument/2006/relationships/image" Target="../media/image365.png"/><Relationship Id="rId419" Type="http://schemas.openxmlformats.org/officeDocument/2006/relationships/image" Target="../media/image510.jpeg"/><Relationship Id="rId223" Type="http://schemas.openxmlformats.org/officeDocument/2006/relationships/image" Target="../media/image225.jpeg"/><Relationship Id="rId430" Type="http://schemas.openxmlformats.org/officeDocument/2006/relationships/image" Target="../media/image432.jpeg"/><Relationship Id="rId18" Type="http://schemas.openxmlformats.org/officeDocument/2006/relationships/image" Target="../media/image20.jpeg"/><Relationship Id="rId265" Type="http://schemas.openxmlformats.org/officeDocument/2006/relationships/image" Target="../media/image486.jpeg"/><Relationship Id="rId472" Type="http://schemas.openxmlformats.org/officeDocument/2006/relationships/image" Target="../media/image474.png"/><Relationship Id="rId125" Type="http://schemas.openxmlformats.org/officeDocument/2006/relationships/image" Target="../media/image127.jpeg"/><Relationship Id="rId167" Type="http://schemas.openxmlformats.org/officeDocument/2006/relationships/image" Target="../media/image169.jpeg"/><Relationship Id="rId332" Type="http://schemas.openxmlformats.org/officeDocument/2006/relationships/image" Target="../media/image334.jpeg"/><Relationship Id="rId374" Type="http://schemas.openxmlformats.org/officeDocument/2006/relationships/image" Target="../media/image498.png"/><Relationship Id="rId71" Type="http://schemas.openxmlformats.org/officeDocument/2006/relationships/image" Target="../media/image73.png"/><Relationship Id="rId234" Type="http://schemas.openxmlformats.org/officeDocument/2006/relationships/image" Target="../media/image236.jpeg"/><Relationship Id="rId2" Type="http://schemas.openxmlformats.org/officeDocument/2006/relationships/image" Target="../media/image4.jpeg"/><Relationship Id="rId29" Type="http://schemas.openxmlformats.org/officeDocument/2006/relationships/image" Target="../media/image31.png"/><Relationship Id="rId276" Type="http://schemas.openxmlformats.org/officeDocument/2006/relationships/image" Target="../media/image278.jpeg"/><Relationship Id="rId441" Type="http://schemas.openxmlformats.org/officeDocument/2006/relationships/image" Target="../media/image516.jpeg"/><Relationship Id="rId40" Type="http://schemas.openxmlformats.org/officeDocument/2006/relationships/image" Target="../media/image42.jpeg"/><Relationship Id="rId136" Type="http://schemas.openxmlformats.org/officeDocument/2006/relationships/image" Target="../media/image138.jpeg"/><Relationship Id="rId178" Type="http://schemas.openxmlformats.org/officeDocument/2006/relationships/image" Target="../media/image180.jpeg"/><Relationship Id="rId301" Type="http://schemas.openxmlformats.org/officeDocument/2006/relationships/image" Target="../media/image303.jpeg"/><Relationship Id="rId343" Type="http://schemas.openxmlformats.org/officeDocument/2006/relationships/image" Target="../media/image345.png"/><Relationship Id="rId82" Type="http://schemas.openxmlformats.org/officeDocument/2006/relationships/image" Target="../media/image84.jpeg"/><Relationship Id="rId203" Type="http://schemas.openxmlformats.org/officeDocument/2006/relationships/image" Target="../media/image205.jpeg"/><Relationship Id="rId385" Type="http://schemas.openxmlformats.org/officeDocument/2006/relationships/image" Target="../media/image502.jpeg"/><Relationship Id="rId245" Type="http://schemas.openxmlformats.org/officeDocument/2006/relationships/image" Target="../media/image247.jpeg"/><Relationship Id="rId287" Type="http://schemas.openxmlformats.org/officeDocument/2006/relationships/image" Target="../media/image289.jpeg"/><Relationship Id="rId410" Type="http://schemas.openxmlformats.org/officeDocument/2006/relationships/image" Target="../media/image412.png"/><Relationship Id="rId452" Type="http://schemas.openxmlformats.org/officeDocument/2006/relationships/image" Target="../media/image454.png"/><Relationship Id="rId30" Type="http://schemas.openxmlformats.org/officeDocument/2006/relationships/image" Target="../media/image32.jpeg"/><Relationship Id="rId105" Type="http://schemas.openxmlformats.org/officeDocument/2006/relationships/image" Target="../media/image107.jpeg"/><Relationship Id="rId126" Type="http://schemas.openxmlformats.org/officeDocument/2006/relationships/image" Target="../media/image128.jpeg"/><Relationship Id="rId147" Type="http://schemas.openxmlformats.org/officeDocument/2006/relationships/image" Target="../media/image149.jpeg"/><Relationship Id="rId168" Type="http://schemas.openxmlformats.org/officeDocument/2006/relationships/image" Target="../media/image170.jpeg"/><Relationship Id="rId312" Type="http://schemas.openxmlformats.org/officeDocument/2006/relationships/image" Target="../media/image314.jpeg"/><Relationship Id="rId333" Type="http://schemas.openxmlformats.org/officeDocument/2006/relationships/image" Target="../media/image335.jpeg"/><Relationship Id="rId354" Type="http://schemas.openxmlformats.org/officeDocument/2006/relationships/image" Target="../media/image356.png"/><Relationship Id="rId51" Type="http://schemas.openxmlformats.org/officeDocument/2006/relationships/image" Target="../media/image53.jpeg"/><Relationship Id="rId72" Type="http://schemas.openxmlformats.org/officeDocument/2006/relationships/image" Target="../media/image74.png"/><Relationship Id="rId93" Type="http://schemas.openxmlformats.org/officeDocument/2006/relationships/image" Target="../media/image95.jpeg"/><Relationship Id="rId189" Type="http://schemas.openxmlformats.org/officeDocument/2006/relationships/image" Target="../media/image191.jpeg"/><Relationship Id="rId375" Type="http://schemas.openxmlformats.org/officeDocument/2006/relationships/image" Target="../media/image499.jpeg"/><Relationship Id="rId396" Type="http://schemas.openxmlformats.org/officeDocument/2006/relationships/image" Target="../media/image398.jpeg"/><Relationship Id="rId3" Type="http://schemas.openxmlformats.org/officeDocument/2006/relationships/image" Target="../media/image5.jpeg"/><Relationship Id="rId214" Type="http://schemas.openxmlformats.org/officeDocument/2006/relationships/image" Target="../media/image216.jpeg"/><Relationship Id="rId235" Type="http://schemas.openxmlformats.org/officeDocument/2006/relationships/image" Target="../media/image237.jpeg"/><Relationship Id="rId256" Type="http://schemas.openxmlformats.org/officeDocument/2006/relationships/image" Target="../media/image258.jpeg"/><Relationship Id="rId277" Type="http://schemas.openxmlformats.org/officeDocument/2006/relationships/image" Target="../media/image279.jpeg"/><Relationship Id="rId298" Type="http://schemas.openxmlformats.org/officeDocument/2006/relationships/image" Target="../media/image300.jpeg"/><Relationship Id="rId400" Type="http://schemas.openxmlformats.org/officeDocument/2006/relationships/image" Target="../media/image402.jpeg"/><Relationship Id="rId421" Type="http://schemas.openxmlformats.org/officeDocument/2006/relationships/image" Target="../media/image423.png"/><Relationship Id="rId442" Type="http://schemas.openxmlformats.org/officeDocument/2006/relationships/image" Target="../media/image517.jpeg"/><Relationship Id="rId463" Type="http://schemas.openxmlformats.org/officeDocument/2006/relationships/image" Target="../media/image465.png"/><Relationship Id="rId116" Type="http://schemas.openxmlformats.org/officeDocument/2006/relationships/image" Target="../media/image118.png"/><Relationship Id="rId137" Type="http://schemas.openxmlformats.org/officeDocument/2006/relationships/image" Target="../media/image139.jpeg"/><Relationship Id="rId158" Type="http://schemas.openxmlformats.org/officeDocument/2006/relationships/image" Target="../media/image160.jpeg"/><Relationship Id="rId302" Type="http://schemas.openxmlformats.org/officeDocument/2006/relationships/image" Target="../media/image304.jpeg"/><Relationship Id="rId323" Type="http://schemas.openxmlformats.org/officeDocument/2006/relationships/image" Target="../media/image325.png"/><Relationship Id="rId344" Type="http://schemas.openxmlformats.org/officeDocument/2006/relationships/image" Target="../media/image346.jpeg"/><Relationship Id="rId20" Type="http://schemas.openxmlformats.org/officeDocument/2006/relationships/image" Target="../media/image22.jpeg"/><Relationship Id="rId41" Type="http://schemas.openxmlformats.org/officeDocument/2006/relationships/image" Target="../media/image43.jpeg"/><Relationship Id="rId62" Type="http://schemas.openxmlformats.org/officeDocument/2006/relationships/image" Target="../media/image64.jpeg"/><Relationship Id="rId83" Type="http://schemas.openxmlformats.org/officeDocument/2006/relationships/image" Target="../media/image85.jpeg"/><Relationship Id="rId179" Type="http://schemas.openxmlformats.org/officeDocument/2006/relationships/image" Target="../media/image181.jpeg"/><Relationship Id="rId365" Type="http://schemas.openxmlformats.org/officeDocument/2006/relationships/image" Target="../media/image367.png"/><Relationship Id="rId386" Type="http://schemas.openxmlformats.org/officeDocument/2006/relationships/image" Target="../media/image388.png"/><Relationship Id="rId190" Type="http://schemas.openxmlformats.org/officeDocument/2006/relationships/image" Target="../media/image192.jpeg"/><Relationship Id="rId204" Type="http://schemas.openxmlformats.org/officeDocument/2006/relationships/image" Target="../media/image206.jpeg"/><Relationship Id="rId225" Type="http://schemas.openxmlformats.org/officeDocument/2006/relationships/image" Target="../media/image227.jpeg"/><Relationship Id="rId246" Type="http://schemas.openxmlformats.org/officeDocument/2006/relationships/image" Target="../media/image248.jpeg"/><Relationship Id="rId267" Type="http://schemas.openxmlformats.org/officeDocument/2006/relationships/image" Target="../media/image269.jpeg"/><Relationship Id="rId288" Type="http://schemas.openxmlformats.org/officeDocument/2006/relationships/image" Target="../media/image290.jpeg"/><Relationship Id="rId411" Type="http://schemas.openxmlformats.org/officeDocument/2006/relationships/image" Target="../media/image413.jpeg"/><Relationship Id="rId432" Type="http://schemas.openxmlformats.org/officeDocument/2006/relationships/image" Target="../media/image515.jpeg"/><Relationship Id="rId453" Type="http://schemas.openxmlformats.org/officeDocument/2006/relationships/image" Target="../media/image455.png"/><Relationship Id="rId474" Type="http://schemas.openxmlformats.org/officeDocument/2006/relationships/image" Target="../media/image476.png"/><Relationship Id="rId106" Type="http://schemas.openxmlformats.org/officeDocument/2006/relationships/image" Target="../media/image108.jpeg"/><Relationship Id="rId127" Type="http://schemas.openxmlformats.org/officeDocument/2006/relationships/image" Target="../media/image129.jpeg"/><Relationship Id="rId313" Type="http://schemas.openxmlformats.org/officeDocument/2006/relationships/image" Target="../media/image315.jpeg"/><Relationship Id="rId10" Type="http://schemas.openxmlformats.org/officeDocument/2006/relationships/image" Target="../media/image480.jpeg"/><Relationship Id="rId31" Type="http://schemas.openxmlformats.org/officeDocument/2006/relationships/image" Target="../media/image33.jpeg"/><Relationship Id="rId52" Type="http://schemas.openxmlformats.org/officeDocument/2006/relationships/image" Target="../media/image54.jpeg"/><Relationship Id="rId73" Type="http://schemas.openxmlformats.org/officeDocument/2006/relationships/image" Target="../media/image75.jpeg"/><Relationship Id="rId94" Type="http://schemas.openxmlformats.org/officeDocument/2006/relationships/image" Target="../media/image96.jpeg"/><Relationship Id="rId148" Type="http://schemas.openxmlformats.org/officeDocument/2006/relationships/image" Target="../media/image150.jpeg"/><Relationship Id="rId169" Type="http://schemas.openxmlformats.org/officeDocument/2006/relationships/image" Target="../media/image171.jpeg"/><Relationship Id="rId334" Type="http://schemas.openxmlformats.org/officeDocument/2006/relationships/image" Target="../media/image336.jpeg"/><Relationship Id="rId355" Type="http://schemas.openxmlformats.org/officeDocument/2006/relationships/image" Target="../media/image357.png"/><Relationship Id="rId376" Type="http://schemas.openxmlformats.org/officeDocument/2006/relationships/image" Target="../media/image378.png"/><Relationship Id="rId397" Type="http://schemas.openxmlformats.org/officeDocument/2006/relationships/image" Target="../media/image399.png"/><Relationship Id="rId4" Type="http://schemas.openxmlformats.org/officeDocument/2006/relationships/image" Target="../media/image6.png"/><Relationship Id="rId180" Type="http://schemas.openxmlformats.org/officeDocument/2006/relationships/image" Target="../media/image182.jpeg"/><Relationship Id="rId215" Type="http://schemas.openxmlformats.org/officeDocument/2006/relationships/image" Target="../media/image217.jpeg"/><Relationship Id="rId236" Type="http://schemas.openxmlformats.org/officeDocument/2006/relationships/image" Target="../media/image238.jpeg"/><Relationship Id="rId257" Type="http://schemas.openxmlformats.org/officeDocument/2006/relationships/image" Target="../media/image259.jpeg"/><Relationship Id="rId278" Type="http://schemas.openxmlformats.org/officeDocument/2006/relationships/image" Target="../media/image280.jpeg"/><Relationship Id="rId401" Type="http://schemas.openxmlformats.org/officeDocument/2006/relationships/image" Target="../media/image403.jpeg"/><Relationship Id="rId422" Type="http://schemas.openxmlformats.org/officeDocument/2006/relationships/image" Target="../media/image424.png"/><Relationship Id="rId443" Type="http://schemas.openxmlformats.org/officeDocument/2006/relationships/image" Target="../media/image445.png"/><Relationship Id="rId464" Type="http://schemas.openxmlformats.org/officeDocument/2006/relationships/image" Target="../media/image466.png"/><Relationship Id="rId303" Type="http://schemas.openxmlformats.org/officeDocument/2006/relationships/image" Target="../media/image305.png"/><Relationship Id="rId42" Type="http://schemas.openxmlformats.org/officeDocument/2006/relationships/image" Target="../media/image44.jpeg"/><Relationship Id="rId84" Type="http://schemas.openxmlformats.org/officeDocument/2006/relationships/image" Target="../media/image86.jpeg"/><Relationship Id="rId138" Type="http://schemas.openxmlformats.org/officeDocument/2006/relationships/image" Target="../media/image140.jpeg"/><Relationship Id="rId345" Type="http://schemas.openxmlformats.org/officeDocument/2006/relationships/image" Target="../media/image347.png"/><Relationship Id="rId387" Type="http://schemas.openxmlformats.org/officeDocument/2006/relationships/image" Target="../media/image389.png"/><Relationship Id="rId191" Type="http://schemas.openxmlformats.org/officeDocument/2006/relationships/image" Target="../media/image193.jpeg"/><Relationship Id="rId205" Type="http://schemas.openxmlformats.org/officeDocument/2006/relationships/image" Target="../media/image207.jpeg"/><Relationship Id="rId247" Type="http://schemas.openxmlformats.org/officeDocument/2006/relationships/image" Target="../media/image249.jpeg"/><Relationship Id="rId412" Type="http://schemas.openxmlformats.org/officeDocument/2006/relationships/image" Target="../media/image414.png"/><Relationship Id="rId107" Type="http://schemas.openxmlformats.org/officeDocument/2006/relationships/image" Target="../media/image109.jpeg"/><Relationship Id="rId289" Type="http://schemas.openxmlformats.org/officeDocument/2006/relationships/image" Target="../media/image291.jpeg"/><Relationship Id="rId454" Type="http://schemas.openxmlformats.org/officeDocument/2006/relationships/image" Target="../media/image456.png"/><Relationship Id="rId11" Type="http://schemas.openxmlformats.org/officeDocument/2006/relationships/image" Target="../media/image481.jpeg"/><Relationship Id="rId53" Type="http://schemas.openxmlformats.org/officeDocument/2006/relationships/image" Target="../media/image55.jpeg"/><Relationship Id="rId149" Type="http://schemas.openxmlformats.org/officeDocument/2006/relationships/image" Target="../media/image151.jpeg"/><Relationship Id="rId314" Type="http://schemas.openxmlformats.org/officeDocument/2006/relationships/image" Target="../media/image492.jpeg"/><Relationship Id="rId356" Type="http://schemas.openxmlformats.org/officeDocument/2006/relationships/image" Target="../media/image358.png"/><Relationship Id="rId398" Type="http://schemas.openxmlformats.org/officeDocument/2006/relationships/image" Target="../media/image400.jpeg"/><Relationship Id="rId95" Type="http://schemas.openxmlformats.org/officeDocument/2006/relationships/image" Target="../media/image97.jpeg"/><Relationship Id="rId160" Type="http://schemas.openxmlformats.org/officeDocument/2006/relationships/image" Target="../media/image162.jpeg"/><Relationship Id="rId216" Type="http://schemas.openxmlformats.org/officeDocument/2006/relationships/image" Target="../media/image218.jpeg"/><Relationship Id="rId423" Type="http://schemas.openxmlformats.org/officeDocument/2006/relationships/image" Target="../media/image425.jpeg"/><Relationship Id="rId258" Type="http://schemas.openxmlformats.org/officeDocument/2006/relationships/image" Target="../media/image260.jpeg"/><Relationship Id="rId465" Type="http://schemas.openxmlformats.org/officeDocument/2006/relationships/image" Target="../media/image467.png"/><Relationship Id="rId22" Type="http://schemas.openxmlformats.org/officeDocument/2006/relationships/image" Target="../media/image24.jpeg"/><Relationship Id="rId64" Type="http://schemas.openxmlformats.org/officeDocument/2006/relationships/image" Target="../media/image66.jpeg"/><Relationship Id="rId118" Type="http://schemas.openxmlformats.org/officeDocument/2006/relationships/image" Target="../media/image120.jpeg"/><Relationship Id="rId325" Type="http://schemas.openxmlformats.org/officeDocument/2006/relationships/image" Target="../media/image327.png"/><Relationship Id="rId367" Type="http://schemas.openxmlformats.org/officeDocument/2006/relationships/image" Target="../media/image369.jpeg"/><Relationship Id="rId171" Type="http://schemas.openxmlformats.org/officeDocument/2006/relationships/image" Target="../media/image173.png"/><Relationship Id="rId227" Type="http://schemas.openxmlformats.org/officeDocument/2006/relationships/image" Target="../media/image229.jpeg"/><Relationship Id="rId269" Type="http://schemas.openxmlformats.org/officeDocument/2006/relationships/image" Target="../media/image271.jpeg"/><Relationship Id="rId434" Type="http://schemas.openxmlformats.org/officeDocument/2006/relationships/image" Target="../media/image436.jpeg"/><Relationship Id="rId33" Type="http://schemas.openxmlformats.org/officeDocument/2006/relationships/image" Target="../media/image35.jpeg"/><Relationship Id="rId129" Type="http://schemas.openxmlformats.org/officeDocument/2006/relationships/image" Target="../media/image131.jpeg"/><Relationship Id="rId280" Type="http://schemas.openxmlformats.org/officeDocument/2006/relationships/image" Target="../media/image282.jpeg"/><Relationship Id="rId336" Type="http://schemas.openxmlformats.org/officeDocument/2006/relationships/image" Target="../media/image338.jpeg"/><Relationship Id="rId75" Type="http://schemas.openxmlformats.org/officeDocument/2006/relationships/image" Target="../media/image77.jpeg"/><Relationship Id="rId140" Type="http://schemas.openxmlformats.org/officeDocument/2006/relationships/image" Target="../media/image142.jpeg"/><Relationship Id="rId182" Type="http://schemas.openxmlformats.org/officeDocument/2006/relationships/image" Target="../media/image184.jpeg"/><Relationship Id="rId378" Type="http://schemas.openxmlformats.org/officeDocument/2006/relationships/image" Target="../media/image380.png"/><Relationship Id="rId403" Type="http://schemas.openxmlformats.org/officeDocument/2006/relationships/image" Target="../media/image504.jpeg"/><Relationship Id="rId6" Type="http://schemas.openxmlformats.org/officeDocument/2006/relationships/image" Target="../media/image8.jpeg"/><Relationship Id="rId238" Type="http://schemas.openxmlformats.org/officeDocument/2006/relationships/image" Target="../media/image240.jpeg"/><Relationship Id="rId445" Type="http://schemas.openxmlformats.org/officeDocument/2006/relationships/image" Target="../media/image447.png"/><Relationship Id="rId291" Type="http://schemas.openxmlformats.org/officeDocument/2006/relationships/image" Target="../media/image293.jpeg"/><Relationship Id="rId305" Type="http://schemas.openxmlformats.org/officeDocument/2006/relationships/image" Target="../media/image307.png"/><Relationship Id="rId347" Type="http://schemas.openxmlformats.org/officeDocument/2006/relationships/image" Target="../media/image349.png"/><Relationship Id="rId44" Type="http://schemas.openxmlformats.org/officeDocument/2006/relationships/image" Target="../media/image46.png"/><Relationship Id="rId86" Type="http://schemas.openxmlformats.org/officeDocument/2006/relationships/image" Target="../media/image88.jpeg"/><Relationship Id="rId151" Type="http://schemas.openxmlformats.org/officeDocument/2006/relationships/image" Target="../media/image153.jpeg"/><Relationship Id="rId389" Type="http://schemas.openxmlformats.org/officeDocument/2006/relationships/image" Target="../media/image391.jpeg"/><Relationship Id="rId193" Type="http://schemas.openxmlformats.org/officeDocument/2006/relationships/image" Target="../media/image195.jpeg"/><Relationship Id="rId207" Type="http://schemas.openxmlformats.org/officeDocument/2006/relationships/image" Target="../media/image209.jpeg"/><Relationship Id="rId249" Type="http://schemas.openxmlformats.org/officeDocument/2006/relationships/image" Target="../media/image251.png"/><Relationship Id="rId414" Type="http://schemas.openxmlformats.org/officeDocument/2006/relationships/image" Target="../media/image416.jpeg"/><Relationship Id="rId456" Type="http://schemas.openxmlformats.org/officeDocument/2006/relationships/image" Target="../media/image458.png"/><Relationship Id="rId13" Type="http://schemas.openxmlformats.org/officeDocument/2006/relationships/image" Target="../media/image15.jpeg"/><Relationship Id="rId109" Type="http://schemas.openxmlformats.org/officeDocument/2006/relationships/image" Target="../media/image111.jpeg"/><Relationship Id="rId260" Type="http://schemas.openxmlformats.org/officeDocument/2006/relationships/image" Target="../media/image262.jpeg"/><Relationship Id="rId316" Type="http://schemas.openxmlformats.org/officeDocument/2006/relationships/image" Target="../media/image318.png"/><Relationship Id="rId55" Type="http://schemas.openxmlformats.org/officeDocument/2006/relationships/image" Target="../media/image57.jpeg"/><Relationship Id="rId97" Type="http://schemas.openxmlformats.org/officeDocument/2006/relationships/image" Target="../media/image99.jpeg"/><Relationship Id="rId120" Type="http://schemas.openxmlformats.org/officeDocument/2006/relationships/image" Target="../media/image122.jpeg"/><Relationship Id="rId358" Type="http://schemas.openxmlformats.org/officeDocument/2006/relationships/image" Target="../media/image360.png"/><Relationship Id="rId162" Type="http://schemas.openxmlformats.org/officeDocument/2006/relationships/image" Target="../media/image164.jpeg"/><Relationship Id="rId218" Type="http://schemas.openxmlformats.org/officeDocument/2006/relationships/image" Target="../media/image220.jpeg"/><Relationship Id="rId425" Type="http://schemas.openxmlformats.org/officeDocument/2006/relationships/image" Target="../media/image512.jpeg"/><Relationship Id="rId467" Type="http://schemas.openxmlformats.org/officeDocument/2006/relationships/image" Target="../media/image469.png"/><Relationship Id="rId271" Type="http://schemas.openxmlformats.org/officeDocument/2006/relationships/image" Target="../media/image273.jpeg"/><Relationship Id="rId24" Type="http://schemas.openxmlformats.org/officeDocument/2006/relationships/image" Target="../media/image26.jpeg"/><Relationship Id="rId66" Type="http://schemas.openxmlformats.org/officeDocument/2006/relationships/image" Target="../media/image68.jpeg"/><Relationship Id="rId131" Type="http://schemas.openxmlformats.org/officeDocument/2006/relationships/image" Target="../media/image133.jpeg"/><Relationship Id="rId327" Type="http://schemas.openxmlformats.org/officeDocument/2006/relationships/image" Target="../media/image329.jpeg"/><Relationship Id="rId369" Type="http://schemas.openxmlformats.org/officeDocument/2006/relationships/image" Target="../media/image371.png"/><Relationship Id="rId173" Type="http://schemas.openxmlformats.org/officeDocument/2006/relationships/image" Target="../media/image175.jpeg"/><Relationship Id="rId229" Type="http://schemas.openxmlformats.org/officeDocument/2006/relationships/image" Target="../media/image231.jpeg"/><Relationship Id="rId380" Type="http://schemas.openxmlformats.org/officeDocument/2006/relationships/image" Target="../media/image500.png"/><Relationship Id="rId436" Type="http://schemas.openxmlformats.org/officeDocument/2006/relationships/image" Target="../media/image438.jpeg"/><Relationship Id="rId240" Type="http://schemas.openxmlformats.org/officeDocument/2006/relationships/image" Target="../media/image242.jpeg"/><Relationship Id="rId35" Type="http://schemas.openxmlformats.org/officeDocument/2006/relationships/image" Target="../media/image37.jpeg"/><Relationship Id="rId77" Type="http://schemas.openxmlformats.org/officeDocument/2006/relationships/image" Target="../media/image79.jpeg"/><Relationship Id="rId100" Type="http://schemas.openxmlformats.org/officeDocument/2006/relationships/image" Target="../media/image102.jpeg"/><Relationship Id="rId282" Type="http://schemas.openxmlformats.org/officeDocument/2006/relationships/image" Target="../media/image487.jpeg"/><Relationship Id="rId338" Type="http://schemas.openxmlformats.org/officeDocument/2006/relationships/image" Target="../media/image340.jpeg"/><Relationship Id="rId8" Type="http://schemas.openxmlformats.org/officeDocument/2006/relationships/image" Target="../media/image478.jpeg"/><Relationship Id="rId142" Type="http://schemas.openxmlformats.org/officeDocument/2006/relationships/image" Target="../media/image144.jpeg"/><Relationship Id="rId184" Type="http://schemas.openxmlformats.org/officeDocument/2006/relationships/image" Target="../media/image186.jpeg"/><Relationship Id="rId391" Type="http://schemas.openxmlformats.org/officeDocument/2006/relationships/image" Target="../media/image393.png"/><Relationship Id="rId405" Type="http://schemas.openxmlformats.org/officeDocument/2006/relationships/image" Target="../media/image407.jpeg"/><Relationship Id="rId447" Type="http://schemas.openxmlformats.org/officeDocument/2006/relationships/image" Target="../media/image449.png"/><Relationship Id="rId251" Type="http://schemas.openxmlformats.org/officeDocument/2006/relationships/image" Target="../media/image253.jpeg"/><Relationship Id="rId46" Type="http://schemas.openxmlformats.org/officeDocument/2006/relationships/image" Target="../media/image48.jpeg"/><Relationship Id="rId293" Type="http://schemas.openxmlformats.org/officeDocument/2006/relationships/image" Target="../media/image490.jpeg"/><Relationship Id="rId307" Type="http://schemas.openxmlformats.org/officeDocument/2006/relationships/image" Target="../media/image309.jpeg"/><Relationship Id="rId349" Type="http://schemas.openxmlformats.org/officeDocument/2006/relationships/image" Target="../media/image351.png"/><Relationship Id="rId88" Type="http://schemas.openxmlformats.org/officeDocument/2006/relationships/image" Target="../media/image90.jpeg"/><Relationship Id="rId111" Type="http://schemas.openxmlformats.org/officeDocument/2006/relationships/image" Target="../media/image113.jpeg"/><Relationship Id="rId153" Type="http://schemas.openxmlformats.org/officeDocument/2006/relationships/image" Target="../media/image155.jpeg"/><Relationship Id="rId195" Type="http://schemas.openxmlformats.org/officeDocument/2006/relationships/image" Target="../media/image197.jpeg"/><Relationship Id="rId209" Type="http://schemas.openxmlformats.org/officeDocument/2006/relationships/image" Target="../media/image211.jpeg"/><Relationship Id="rId360" Type="http://schemas.openxmlformats.org/officeDocument/2006/relationships/image" Target="../media/image362.png"/><Relationship Id="rId416" Type="http://schemas.openxmlformats.org/officeDocument/2006/relationships/image" Target="../media/image418.jpeg"/><Relationship Id="rId220" Type="http://schemas.openxmlformats.org/officeDocument/2006/relationships/image" Target="../media/image222.jpeg"/><Relationship Id="rId458" Type="http://schemas.openxmlformats.org/officeDocument/2006/relationships/image" Target="../media/image460.png"/><Relationship Id="rId15" Type="http://schemas.openxmlformats.org/officeDocument/2006/relationships/image" Target="../media/image17.jpeg"/><Relationship Id="rId57" Type="http://schemas.openxmlformats.org/officeDocument/2006/relationships/image" Target="../media/image59.jpeg"/><Relationship Id="rId262" Type="http://schemas.openxmlformats.org/officeDocument/2006/relationships/image" Target="../media/image264.jpeg"/><Relationship Id="rId318" Type="http://schemas.openxmlformats.org/officeDocument/2006/relationships/image" Target="../media/image320.jpeg"/><Relationship Id="rId99" Type="http://schemas.openxmlformats.org/officeDocument/2006/relationships/image" Target="../media/image101.jpeg"/><Relationship Id="rId122" Type="http://schemas.openxmlformats.org/officeDocument/2006/relationships/image" Target="../media/image124.jpeg"/><Relationship Id="rId164" Type="http://schemas.openxmlformats.org/officeDocument/2006/relationships/image" Target="../media/image166.jpeg"/><Relationship Id="rId371" Type="http://schemas.openxmlformats.org/officeDocument/2006/relationships/image" Target="../media/image373.jpeg"/><Relationship Id="rId427" Type="http://schemas.openxmlformats.org/officeDocument/2006/relationships/image" Target="../media/image429.jpeg"/><Relationship Id="rId469" Type="http://schemas.openxmlformats.org/officeDocument/2006/relationships/image" Target="../media/image471.png"/><Relationship Id="rId26" Type="http://schemas.openxmlformats.org/officeDocument/2006/relationships/image" Target="../media/image28.jpeg"/><Relationship Id="rId231" Type="http://schemas.openxmlformats.org/officeDocument/2006/relationships/image" Target="../media/image233.jpeg"/><Relationship Id="rId273" Type="http://schemas.openxmlformats.org/officeDocument/2006/relationships/image" Target="../media/image275.jpeg"/><Relationship Id="rId329" Type="http://schemas.openxmlformats.org/officeDocument/2006/relationships/image" Target="../media/image331.jpeg"/><Relationship Id="rId68" Type="http://schemas.openxmlformats.org/officeDocument/2006/relationships/image" Target="../media/image70.jpeg"/><Relationship Id="rId133" Type="http://schemas.openxmlformats.org/officeDocument/2006/relationships/image" Target="../media/image135.jpeg"/><Relationship Id="rId175" Type="http://schemas.openxmlformats.org/officeDocument/2006/relationships/image" Target="../media/image177.jpeg"/><Relationship Id="rId340" Type="http://schemas.openxmlformats.org/officeDocument/2006/relationships/image" Target="../media/image342.jpeg"/><Relationship Id="rId200" Type="http://schemas.openxmlformats.org/officeDocument/2006/relationships/image" Target="../media/image202.jpeg"/><Relationship Id="rId382" Type="http://schemas.openxmlformats.org/officeDocument/2006/relationships/image" Target="../media/image501.png"/><Relationship Id="rId438" Type="http://schemas.openxmlformats.org/officeDocument/2006/relationships/image" Target="../media/image440.jpeg"/><Relationship Id="rId242" Type="http://schemas.openxmlformats.org/officeDocument/2006/relationships/image" Target="../media/image244.jpeg"/><Relationship Id="rId284" Type="http://schemas.openxmlformats.org/officeDocument/2006/relationships/image" Target="../media/image488.jpeg"/><Relationship Id="rId37" Type="http://schemas.openxmlformats.org/officeDocument/2006/relationships/image" Target="../media/image39.jpeg"/><Relationship Id="rId79" Type="http://schemas.openxmlformats.org/officeDocument/2006/relationships/image" Target="../media/image81.jpeg"/><Relationship Id="rId102" Type="http://schemas.openxmlformats.org/officeDocument/2006/relationships/image" Target="../media/image104.jpeg"/><Relationship Id="rId144" Type="http://schemas.openxmlformats.org/officeDocument/2006/relationships/image" Target="../media/image146.jpeg"/><Relationship Id="rId90" Type="http://schemas.openxmlformats.org/officeDocument/2006/relationships/image" Target="../media/image92.jpeg"/><Relationship Id="rId186" Type="http://schemas.openxmlformats.org/officeDocument/2006/relationships/image" Target="../media/image188.jpeg"/><Relationship Id="rId351" Type="http://schemas.openxmlformats.org/officeDocument/2006/relationships/image" Target="../media/image495.jpeg"/><Relationship Id="rId393" Type="http://schemas.openxmlformats.org/officeDocument/2006/relationships/image" Target="../media/image395.png"/><Relationship Id="rId407" Type="http://schemas.openxmlformats.org/officeDocument/2006/relationships/image" Target="../media/image507.jpeg"/><Relationship Id="rId449" Type="http://schemas.openxmlformats.org/officeDocument/2006/relationships/image" Target="../media/image451.png"/><Relationship Id="rId211" Type="http://schemas.openxmlformats.org/officeDocument/2006/relationships/image" Target="../media/image213.jpeg"/><Relationship Id="rId253" Type="http://schemas.openxmlformats.org/officeDocument/2006/relationships/image" Target="../media/image255.jpeg"/><Relationship Id="rId295" Type="http://schemas.openxmlformats.org/officeDocument/2006/relationships/image" Target="../media/image297.jpeg"/><Relationship Id="rId309" Type="http://schemas.openxmlformats.org/officeDocument/2006/relationships/image" Target="../media/image311.jpeg"/><Relationship Id="rId460" Type="http://schemas.openxmlformats.org/officeDocument/2006/relationships/image" Target="../media/image462.png"/><Relationship Id="rId48" Type="http://schemas.openxmlformats.org/officeDocument/2006/relationships/image" Target="../media/image50.jpeg"/><Relationship Id="rId113" Type="http://schemas.openxmlformats.org/officeDocument/2006/relationships/image" Target="../media/image115.jpeg"/><Relationship Id="rId320" Type="http://schemas.openxmlformats.org/officeDocument/2006/relationships/image" Target="../media/image322.png"/><Relationship Id="rId155" Type="http://schemas.openxmlformats.org/officeDocument/2006/relationships/image" Target="../media/image157.jpeg"/><Relationship Id="rId197" Type="http://schemas.openxmlformats.org/officeDocument/2006/relationships/image" Target="../media/image199.jpeg"/><Relationship Id="rId362" Type="http://schemas.openxmlformats.org/officeDocument/2006/relationships/image" Target="../media/image364.png"/><Relationship Id="rId418" Type="http://schemas.openxmlformats.org/officeDocument/2006/relationships/image" Target="../media/image509.jpeg"/><Relationship Id="rId222" Type="http://schemas.openxmlformats.org/officeDocument/2006/relationships/image" Target="../media/image224.jpeg"/><Relationship Id="rId264" Type="http://schemas.openxmlformats.org/officeDocument/2006/relationships/image" Target="../media/image485.jpeg"/><Relationship Id="rId471" Type="http://schemas.openxmlformats.org/officeDocument/2006/relationships/image" Target="../media/image473.png"/><Relationship Id="rId17" Type="http://schemas.openxmlformats.org/officeDocument/2006/relationships/image" Target="../media/image19.jpeg"/><Relationship Id="rId59" Type="http://schemas.openxmlformats.org/officeDocument/2006/relationships/image" Target="../media/image61.jpeg"/><Relationship Id="rId124" Type="http://schemas.openxmlformats.org/officeDocument/2006/relationships/image" Target="../media/image126.jpeg"/><Relationship Id="rId70" Type="http://schemas.openxmlformats.org/officeDocument/2006/relationships/image" Target="../media/image72.jpeg"/><Relationship Id="rId166" Type="http://schemas.openxmlformats.org/officeDocument/2006/relationships/image" Target="../media/image168.jpeg"/><Relationship Id="rId331" Type="http://schemas.openxmlformats.org/officeDocument/2006/relationships/image" Target="../media/image333.jpeg"/><Relationship Id="rId373" Type="http://schemas.openxmlformats.org/officeDocument/2006/relationships/image" Target="../media/image497.jpeg"/><Relationship Id="rId429" Type="http://schemas.openxmlformats.org/officeDocument/2006/relationships/image" Target="../media/image431.jpeg"/><Relationship Id="rId1" Type="http://schemas.openxmlformats.org/officeDocument/2006/relationships/image" Target="../media/image477.jpeg"/><Relationship Id="rId233" Type="http://schemas.openxmlformats.org/officeDocument/2006/relationships/image" Target="../media/image235.jpeg"/><Relationship Id="rId440" Type="http://schemas.openxmlformats.org/officeDocument/2006/relationships/image" Target="../media/image442.jpeg"/><Relationship Id="rId28" Type="http://schemas.openxmlformats.org/officeDocument/2006/relationships/image" Target="../media/image30.jpeg"/><Relationship Id="rId275" Type="http://schemas.openxmlformats.org/officeDocument/2006/relationships/image" Target="../media/image277.jpeg"/><Relationship Id="rId300" Type="http://schemas.openxmlformats.org/officeDocument/2006/relationships/image" Target="../media/image302.png"/><Relationship Id="rId81" Type="http://schemas.openxmlformats.org/officeDocument/2006/relationships/image" Target="../media/image83.jpeg"/><Relationship Id="rId135" Type="http://schemas.openxmlformats.org/officeDocument/2006/relationships/image" Target="../media/image137.jpeg"/><Relationship Id="rId177" Type="http://schemas.openxmlformats.org/officeDocument/2006/relationships/image" Target="../media/image179.png"/><Relationship Id="rId342" Type="http://schemas.openxmlformats.org/officeDocument/2006/relationships/image" Target="../media/image344.png"/><Relationship Id="rId384" Type="http://schemas.openxmlformats.org/officeDocument/2006/relationships/image" Target="../media/image386.png"/><Relationship Id="rId202" Type="http://schemas.openxmlformats.org/officeDocument/2006/relationships/image" Target="../media/image204.jpeg"/><Relationship Id="rId244" Type="http://schemas.openxmlformats.org/officeDocument/2006/relationships/image" Target="../media/image246.jpeg"/><Relationship Id="rId39" Type="http://schemas.openxmlformats.org/officeDocument/2006/relationships/image" Target="../media/image41.jpeg"/><Relationship Id="rId286" Type="http://schemas.openxmlformats.org/officeDocument/2006/relationships/image" Target="../media/image288.jpeg"/><Relationship Id="rId451" Type="http://schemas.openxmlformats.org/officeDocument/2006/relationships/image" Target="../media/image453.png"/><Relationship Id="rId50" Type="http://schemas.openxmlformats.org/officeDocument/2006/relationships/image" Target="../media/image52.jpeg"/><Relationship Id="rId104" Type="http://schemas.openxmlformats.org/officeDocument/2006/relationships/image" Target="../media/image106.png"/><Relationship Id="rId146" Type="http://schemas.openxmlformats.org/officeDocument/2006/relationships/image" Target="../media/image482.jpeg"/><Relationship Id="rId188" Type="http://schemas.openxmlformats.org/officeDocument/2006/relationships/image" Target="../media/image190.jpeg"/><Relationship Id="rId311" Type="http://schemas.openxmlformats.org/officeDocument/2006/relationships/image" Target="../media/image313.jpeg"/><Relationship Id="rId353" Type="http://schemas.openxmlformats.org/officeDocument/2006/relationships/image" Target="../media/image355.png"/><Relationship Id="rId395" Type="http://schemas.openxmlformats.org/officeDocument/2006/relationships/image" Target="../media/image397.png"/><Relationship Id="rId409" Type="http://schemas.openxmlformats.org/officeDocument/2006/relationships/image" Target="../media/image508.jpeg"/><Relationship Id="rId92" Type="http://schemas.openxmlformats.org/officeDocument/2006/relationships/image" Target="../media/image94.jpeg"/><Relationship Id="rId213" Type="http://schemas.openxmlformats.org/officeDocument/2006/relationships/image" Target="../media/image215.jpeg"/><Relationship Id="rId420" Type="http://schemas.openxmlformats.org/officeDocument/2006/relationships/image" Target="../media/image511.jpeg"/><Relationship Id="rId255" Type="http://schemas.openxmlformats.org/officeDocument/2006/relationships/image" Target="../media/image257.png"/><Relationship Id="rId297" Type="http://schemas.openxmlformats.org/officeDocument/2006/relationships/image" Target="../media/image299.jpeg"/><Relationship Id="rId462" Type="http://schemas.openxmlformats.org/officeDocument/2006/relationships/image" Target="../media/image464.png"/><Relationship Id="rId115" Type="http://schemas.openxmlformats.org/officeDocument/2006/relationships/image" Target="../media/image117.jpeg"/><Relationship Id="rId157" Type="http://schemas.openxmlformats.org/officeDocument/2006/relationships/image" Target="../media/image159.jpeg"/><Relationship Id="rId322" Type="http://schemas.openxmlformats.org/officeDocument/2006/relationships/image" Target="../media/image324.png"/><Relationship Id="rId364" Type="http://schemas.openxmlformats.org/officeDocument/2006/relationships/image" Target="../media/image496.png"/><Relationship Id="rId61" Type="http://schemas.openxmlformats.org/officeDocument/2006/relationships/image" Target="../media/image63.jpeg"/><Relationship Id="rId199" Type="http://schemas.openxmlformats.org/officeDocument/2006/relationships/image" Target="../media/image201.jpeg"/><Relationship Id="rId19" Type="http://schemas.openxmlformats.org/officeDocument/2006/relationships/image" Target="../media/image21.jpeg"/><Relationship Id="rId224" Type="http://schemas.openxmlformats.org/officeDocument/2006/relationships/image" Target="../media/image226.jpeg"/><Relationship Id="rId266" Type="http://schemas.openxmlformats.org/officeDocument/2006/relationships/image" Target="../media/image268.jpeg"/><Relationship Id="rId431" Type="http://schemas.openxmlformats.org/officeDocument/2006/relationships/image" Target="../media/image433.jpeg"/><Relationship Id="rId473" Type="http://schemas.openxmlformats.org/officeDocument/2006/relationships/image" Target="../media/image475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52.png"/><Relationship Id="rId13" Type="http://schemas.openxmlformats.org/officeDocument/2006/relationships/image" Target="../media/image457.png"/><Relationship Id="rId18" Type="http://schemas.openxmlformats.org/officeDocument/2006/relationships/image" Target="../media/image462.png"/><Relationship Id="rId26" Type="http://schemas.openxmlformats.org/officeDocument/2006/relationships/image" Target="../media/image470.png"/><Relationship Id="rId3" Type="http://schemas.openxmlformats.org/officeDocument/2006/relationships/image" Target="../media/image447.png"/><Relationship Id="rId21" Type="http://schemas.openxmlformats.org/officeDocument/2006/relationships/image" Target="../media/image465.png"/><Relationship Id="rId7" Type="http://schemas.openxmlformats.org/officeDocument/2006/relationships/image" Target="../media/image451.png"/><Relationship Id="rId12" Type="http://schemas.openxmlformats.org/officeDocument/2006/relationships/image" Target="../media/image456.png"/><Relationship Id="rId17" Type="http://schemas.openxmlformats.org/officeDocument/2006/relationships/image" Target="../media/image461.png"/><Relationship Id="rId25" Type="http://schemas.openxmlformats.org/officeDocument/2006/relationships/image" Target="../media/image469.png"/><Relationship Id="rId2" Type="http://schemas.openxmlformats.org/officeDocument/2006/relationships/image" Target="../media/image446.png"/><Relationship Id="rId16" Type="http://schemas.openxmlformats.org/officeDocument/2006/relationships/image" Target="../media/image460.png"/><Relationship Id="rId20" Type="http://schemas.openxmlformats.org/officeDocument/2006/relationships/image" Target="../media/image464.png"/><Relationship Id="rId29" Type="http://schemas.openxmlformats.org/officeDocument/2006/relationships/image" Target="../media/image473.png"/><Relationship Id="rId1" Type="http://schemas.openxmlformats.org/officeDocument/2006/relationships/image" Target="../media/image445.png"/><Relationship Id="rId6" Type="http://schemas.openxmlformats.org/officeDocument/2006/relationships/image" Target="../media/image450.png"/><Relationship Id="rId11" Type="http://schemas.openxmlformats.org/officeDocument/2006/relationships/image" Target="../media/image455.png"/><Relationship Id="rId24" Type="http://schemas.openxmlformats.org/officeDocument/2006/relationships/image" Target="../media/image468.png"/><Relationship Id="rId32" Type="http://schemas.openxmlformats.org/officeDocument/2006/relationships/image" Target="../media/image476.png"/><Relationship Id="rId5" Type="http://schemas.openxmlformats.org/officeDocument/2006/relationships/image" Target="../media/image449.png"/><Relationship Id="rId15" Type="http://schemas.openxmlformats.org/officeDocument/2006/relationships/image" Target="../media/image459.png"/><Relationship Id="rId23" Type="http://schemas.openxmlformats.org/officeDocument/2006/relationships/image" Target="../media/image467.png"/><Relationship Id="rId28" Type="http://schemas.openxmlformats.org/officeDocument/2006/relationships/image" Target="../media/image472.png"/><Relationship Id="rId10" Type="http://schemas.openxmlformats.org/officeDocument/2006/relationships/image" Target="../media/image454.png"/><Relationship Id="rId19" Type="http://schemas.openxmlformats.org/officeDocument/2006/relationships/image" Target="../media/image463.png"/><Relationship Id="rId31" Type="http://schemas.openxmlformats.org/officeDocument/2006/relationships/image" Target="../media/image475.jpeg"/><Relationship Id="rId4" Type="http://schemas.openxmlformats.org/officeDocument/2006/relationships/image" Target="../media/image448.png"/><Relationship Id="rId9" Type="http://schemas.openxmlformats.org/officeDocument/2006/relationships/image" Target="../media/image453.png"/><Relationship Id="rId14" Type="http://schemas.openxmlformats.org/officeDocument/2006/relationships/image" Target="../media/image458.png"/><Relationship Id="rId22" Type="http://schemas.openxmlformats.org/officeDocument/2006/relationships/image" Target="../media/image466.png"/><Relationship Id="rId27" Type="http://schemas.openxmlformats.org/officeDocument/2006/relationships/image" Target="../media/image471.png"/><Relationship Id="rId30" Type="http://schemas.openxmlformats.org/officeDocument/2006/relationships/image" Target="../media/image47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144780</xdr:colOff>
      <xdr:row>60</xdr:row>
      <xdr:rowOff>38100</xdr:rowOff>
    </xdr:from>
    <xdr:to>
      <xdr:col>1</xdr:col>
      <xdr:colOff>512445</xdr:colOff>
      <xdr:row>60</xdr:row>
      <xdr:rowOff>739140</xdr:rowOff>
    </xdr:to>
    <xdr:pic>
      <xdr:nvPicPr>
        <xdr:cNvPr id="2" name="Picture 21" descr="0024">
          <a:extLst>
            <a:ext uri="{FF2B5EF4-FFF2-40B4-BE49-F238E27FC236}">
              <a16:creationId xmlns:a16="http://schemas.microsoft.com/office/drawing/2014/main" id="{A79F7B0F-00F3-4EB8-A4EA-1DC76A983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37269420"/>
          <a:ext cx="38100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177</xdr:row>
      <xdr:rowOff>0</xdr:rowOff>
    </xdr:from>
    <xdr:to>
      <xdr:col>1</xdr:col>
      <xdr:colOff>628650</xdr:colOff>
      <xdr:row>177</xdr:row>
      <xdr:rowOff>609600</xdr:rowOff>
    </xdr:to>
    <xdr:pic>
      <xdr:nvPicPr>
        <xdr:cNvPr id="3" name="Picture 79" descr="0095">
          <a:extLst>
            <a:ext uri="{FF2B5EF4-FFF2-40B4-BE49-F238E27FC236}">
              <a16:creationId xmlns:a16="http://schemas.microsoft.com/office/drawing/2014/main" id="{62D1CCDC-7B0D-4470-A7AE-833BE8775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16243100"/>
          <a:ext cx="6019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196</xdr:row>
      <xdr:rowOff>0</xdr:rowOff>
    </xdr:from>
    <xdr:to>
      <xdr:col>1</xdr:col>
      <xdr:colOff>838200</xdr:colOff>
      <xdr:row>196</xdr:row>
      <xdr:rowOff>552450</xdr:rowOff>
    </xdr:to>
    <xdr:pic>
      <xdr:nvPicPr>
        <xdr:cNvPr id="4" name="Picture 89" descr="0111">
          <a:extLst>
            <a:ext uri="{FF2B5EF4-FFF2-40B4-BE49-F238E27FC236}">
              <a16:creationId xmlns:a16="http://schemas.microsoft.com/office/drawing/2014/main" id="{3A820EB6-5FA0-464D-85CE-12841FA71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29562860"/>
          <a:ext cx="80772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303</xdr:row>
      <xdr:rowOff>0</xdr:rowOff>
    </xdr:from>
    <xdr:to>
      <xdr:col>1</xdr:col>
      <xdr:colOff>971550</xdr:colOff>
      <xdr:row>303</xdr:row>
      <xdr:rowOff>472440</xdr:rowOff>
    </xdr:to>
    <xdr:pic>
      <xdr:nvPicPr>
        <xdr:cNvPr id="5" name="Picture 172" descr="0273">
          <a:extLst>
            <a:ext uri="{FF2B5EF4-FFF2-40B4-BE49-F238E27FC236}">
              <a16:creationId xmlns:a16="http://schemas.microsoft.com/office/drawing/2014/main" id="{70D4F9BB-DFCC-46A7-ABA1-0221ADCA7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99598280"/>
          <a:ext cx="9372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294</xdr:row>
      <xdr:rowOff>0</xdr:rowOff>
    </xdr:from>
    <xdr:to>
      <xdr:col>1</xdr:col>
      <xdr:colOff>704850</xdr:colOff>
      <xdr:row>294</xdr:row>
      <xdr:rowOff>436245</xdr:rowOff>
    </xdr:to>
    <xdr:pic>
      <xdr:nvPicPr>
        <xdr:cNvPr id="6" name="Picture 190" descr="0251">
          <a:extLst>
            <a:ext uri="{FF2B5EF4-FFF2-40B4-BE49-F238E27FC236}">
              <a16:creationId xmlns:a16="http://schemas.microsoft.com/office/drawing/2014/main" id="{E243C1D2-9104-4308-9A26-702DC2438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93692780"/>
          <a:ext cx="6781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361</xdr:row>
      <xdr:rowOff>0</xdr:rowOff>
    </xdr:from>
    <xdr:to>
      <xdr:col>1</xdr:col>
      <xdr:colOff>723900</xdr:colOff>
      <xdr:row>361</xdr:row>
      <xdr:rowOff>457200</xdr:rowOff>
    </xdr:to>
    <xdr:pic>
      <xdr:nvPicPr>
        <xdr:cNvPr id="7" name="Picture 204" descr="0180">
          <a:extLst>
            <a:ext uri="{FF2B5EF4-FFF2-40B4-BE49-F238E27FC236}">
              <a16:creationId xmlns:a16="http://schemas.microsoft.com/office/drawing/2014/main" id="{DC75FF46-56CB-4DB7-8200-860BAB5FF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4105108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370</xdr:row>
      <xdr:rowOff>0</xdr:rowOff>
    </xdr:from>
    <xdr:to>
      <xdr:col>1</xdr:col>
      <xdr:colOff>741045</xdr:colOff>
      <xdr:row>370</xdr:row>
      <xdr:rowOff>510540</xdr:rowOff>
    </xdr:to>
    <xdr:pic>
      <xdr:nvPicPr>
        <xdr:cNvPr id="8" name="Picture 263" descr="2008526132629381">
          <a:extLst>
            <a:ext uri="{FF2B5EF4-FFF2-40B4-BE49-F238E27FC236}">
              <a16:creationId xmlns:a16="http://schemas.microsoft.com/office/drawing/2014/main" id="{7AED3AF4-E441-4AA3-91B6-9CA4927DD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6773700"/>
          <a:ext cx="7543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377</xdr:row>
      <xdr:rowOff>0</xdr:rowOff>
    </xdr:from>
    <xdr:to>
      <xdr:col>1</xdr:col>
      <xdr:colOff>933450</xdr:colOff>
      <xdr:row>377</xdr:row>
      <xdr:rowOff>419100</xdr:rowOff>
    </xdr:to>
    <xdr:pic>
      <xdr:nvPicPr>
        <xdr:cNvPr id="9" name="Picture 270" descr="鱼拼版-S">
          <a:extLst>
            <a:ext uri="{FF2B5EF4-FFF2-40B4-BE49-F238E27FC236}">
              <a16:creationId xmlns:a16="http://schemas.microsoft.com/office/drawing/2014/main" id="{A128CDAC-D7BB-40F4-B47C-F71EE1DFD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250713240"/>
          <a:ext cx="8686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328</xdr:row>
      <xdr:rowOff>0</xdr:rowOff>
    </xdr:from>
    <xdr:to>
      <xdr:col>1</xdr:col>
      <xdr:colOff>857250</xdr:colOff>
      <xdr:row>328</xdr:row>
      <xdr:rowOff>474345</xdr:rowOff>
    </xdr:to>
    <xdr:pic>
      <xdr:nvPicPr>
        <xdr:cNvPr id="10" name="Picture 279" descr="果数-S">
          <a:extLst>
            <a:ext uri="{FF2B5EF4-FFF2-40B4-BE49-F238E27FC236}">
              <a16:creationId xmlns:a16="http://schemas.microsoft.com/office/drawing/2014/main" id="{7198D9FD-F83F-4A4E-900B-452D9F1A0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17032840"/>
          <a:ext cx="82296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283</xdr:row>
      <xdr:rowOff>0</xdr:rowOff>
    </xdr:from>
    <xdr:to>
      <xdr:col>1</xdr:col>
      <xdr:colOff>742950</xdr:colOff>
      <xdr:row>283</xdr:row>
      <xdr:rowOff>588645</xdr:rowOff>
    </xdr:to>
    <xdr:pic>
      <xdr:nvPicPr>
        <xdr:cNvPr id="11" name="Picture 284" descr="m098">
          <a:extLst>
            <a:ext uri="{FF2B5EF4-FFF2-40B4-BE49-F238E27FC236}">
              <a16:creationId xmlns:a16="http://schemas.microsoft.com/office/drawing/2014/main" id="{0AA466C8-F329-4D6F-B4BD-6187C6C4F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87291980"/>
          <a:ext cx="71628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282</xdr:row>
      <xdr:rowOff>0</xdr:rowOff>
    </xdr:from>
    <xdr:to>
      <xdr:col>1</xdr:col>
      <xdr:colOff>817245</xdr:colOff>
      <xdr:row>282</xdr:row>
      <xdr:rowOff>664845</xdr:rowOff>
    </xdr:to>
    <xdr:pic>
      <xdr:nvPicPr>
        <xdr:cNvPr id="12" name="Picture 285" descr="m085">
          <a:extLst>
            <a:ext uri="{FF2B5EF4-FFF2-40B4-BE49-F238E27FC236}">
              <a16:creationId xmlns:a16="http://schemas.microsoft.com/office/drawing/2014/main" id="{EAB67D6A-8E5B-48D8-92BF-C670AA2FE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86514740"/>
          <a:ext cx="8001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374</xdr:row>
      <xdr:rowOff>0</xdr:rowOff>
    </xdr:from>
    <xdr:to>
      <xdr:col>1</xdr:col>
      <xdr:colOff>704850</xdr:colOff>
      <xdr:row>374</xdr:row>
      <xdr:rowOff>419100</xdr:rowOff>
    </xdr:to>
    <xdr:pic>
      <xdr:nvPicPr>
        <xdr:cNvPr id="13" name="Picture 330" descr="BTB0010-1">
          <a:extLst>
            <a:ext uri="{FF2B5EF4-FFF2-40B4-BE49-F238E27FC236}">
              <a16:creationId xmlns:a16="http://schemas.microsoft.com/office/drawing/2014/main" id="{081788F5-8F11-4941-B26F-7A30C4203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49052080"/>
          <a:ext cx="5562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106680</xdr:colOff>
      <xdr:row>376</xdr:row>
      <xdr:rowOff>0</xdr:rowOff>
    </xdr:from>
    <xdr:to>
      <xdr:col>1</xdr:col>
      <xdr:colOff>741045</xdr:colOff>
      <xdr:row>376</xdr:row>
      <xdr:rowOff>495300</xdr:rowOff>
    </xdr:to>
    <xdr:pic>
      <xdr:nvPicPr>
        <xdr:cNvPr id="14" name="Picture 331" descr="BTB0011-1">
          <a:extLst>
            <a:ext uri="{FF2B5EF4-FFF2-40B4-BE49-F238E27FC236}">
              <a16:creationId xmlns:a16="http://schemas.microsoft.com/office/drawing/2014/main" id="{3EE5909B-F6DA-4417-865A-F42A78949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250134120"/>
          <a:ext cx="647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</xdr:colOff>
      <xdr:row>375</xdr:row>
      <xdr:rowOff>0</xdr:rowOff>
    </xdr:from>
    <xdr:to>
      <xdr:col>1</xdr:col>
      <xdr:colOff>741045</xdr:colOff>
      <xdr:row>375</xdr:row>
      <xdr:rowOff>434340</xdr:rowOff>
    </xdr:to>
    <xdr:pic>
      <xdr:nvPicPr>
        <xdr:cNvPr id="15" name="Picture 332" descr="BTB0014-1">
          <a:extLst>
            <a:ext uri="{FF2B5EF4-FFF2-40B4-BE49-F238E27FC236}">
              <a16:creationId xmlns:a16="http://schemas.microsoft.com/office/drawing/2014/main" id="{6D8D17C9-288E-4F27-A0DA-C46719C7A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249585480"/>
          <a:ext cx="6096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365</xdr:row>
      <xdr:rowOff>0</xdr:rowOff>
    </xdr:from>
    <xdr:to>
      <xdr:col>1</xdr:col>
      <xdr:colOff>779145</xdr:colOff>
      <xdr:row>365</xdr:row>
      <xdr:rowOff>571500</xdr:rowOff>
    </xdr:to>
    <xdr:pic>
      <xdr:nvPicPr>
        <xdr:cNvPr id="16" name="Picture 335" descr="BTB0018">
          <a:extLst>
            <a:ext uri="{FF2B5EF4-FFF2-40B4-BE49-F238E27FC236}">
              <a16:creationId xmlns:a16="http://schemas.microsoft.com/office/drawing/2014/main" id="{17F406D9-8F9F-4092-915C-DED71486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3702840"/>
          <a:ext cx="6019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366</xdr:row>
      <xdr:rowOff>0</xdr:rowOff>
    </xdr:from>
    <xdr:to>
      <xdr:col>1</xdr:col>
      <xdr:colOff>702945</xdr:colOff>
      <xdr:row>366</xdr:row>
      <xdr:rowOff>495300</xdr:rowOff>
    </xdr:to>
    <xdr:pic>
      <xdr:nvPicPr>
        <xdr:cNvPr id="17" name="Picture 337" descr="BTB0019">
          <a:extLst>
            <a:ext uri="{FF2B5EF4-FFF2-40B4-BE49-F238E27FC236}">
              <a16:creationId xmlns:a16="http://schemas.microsoft.com/office/drawing/2014/main" id="{C8F1DDFB-2A97-4889-B41C-4FFC64552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4388640"/>
          <a:ext cx="5257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175260</xdr:colOff>
      <xdr:row>367</xdr:row>
      <xdr:rowOff>0</xdr:rowOff>
    </xdr:from>
    <xdr:to>
      <xdr:col>1</xdr:col>
      <xdr:colOff>704850</xdr:colOff>
      <xdr:row>367</xdr:row>
      <xdr:rowOff>510540</xdr:rowOff>
    </xdr:to>
    <xdr:pic>
      <xdr:nvPicPr>
        <xdr:cNvPr id="18" name="Picture 339" descr="BTB0020">
          <a:extLst>
            <a:ext uri="{FF2B5EF4-FFF2-40B4-BE49-F238E27FC236}">
              <a16:creationId xmlns:a16="http://schemas.microsoft.com/office/drawing/2014/main" id="{DA05151D-6854-4BEF-A69A-3890CCFE5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244983000"/>
          <a:ext cx="5257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</xdr:colOff>
      <xdr:row>368</xdr:row>
      <xdr:rowOff>0</xdr:rowOff>
    </xdr:from>
    <xdr:to>
      <xdr:col>1</xdr:col>
      <xdr:colOff>666750</xdr:colOff>
      <xdr:row>368</xdr:row>
      <xdr:rowOff>438150</xdr:rowOff>
    </xdr:to>
    <xdr:pic>
      <xdr:nvPicPr>
        <xdr:cNvPr id="19" name="Picture 340" descr="BTB0021">
          <a:extLst>
            <a:ext uri="{FF2B5EF4-FFF2-40B4-BE49-F238E27FC236}">
              <a16:creationId xmlns:a16="http://schemas.microsoft.com/office/drawing/2014/main" id="{B018FE8A-2DC3-4E4A-AF71-ACA17B1DA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245645940"/>
          <a:ext cx="51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369</xdr:row>
      <xdr:rowOff>0</xdr:rowOff>
    </xdr:from>
    <xdr:to>
      <xdr:col>1</xdr:col>
      <xdr:colOff>571500</xdr:colOff>
      <xdr:row>369</xdr:row>
      <xdr:rowOff>533400</xdr:rowOff>
    </xdr:to>
    <xdr:pic>
      <xdr:nvPicPr>
        <xdr:cNvPr id="20" name="Picture 342" descr="BTB0022">
          <a:extLst>
            <a:ext uri="{FF2B5EF4-FFF2-40B4-BE49-F238E27FC236}">
              <a16:creationId xmlns:a16="http://schemas.microsoft.com/office/drawing/2014/main" id="{30977776-64BE-40A9-B03B-083E2E8BE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46202200"/>
          <a:ext cx="48006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371</xdr:row>
      <xdr:rowOff>0</xdr:rowOff>
    </xdr:from>
    <xdr:to>
      <xdr:col>1</xdr:col>
      <xdr:colOff>628650</xdr:colOff>
      <xdr:row>371</xdr:row>
      <xdr:rowOff>514350</xdr:rowOff>
    </xdr:to>
    <xdr:pic>
      <xdr:nvPicPr>
        <xdr:cNvPr id="21" name="Picture 344" descr="BTB0024">
          <a:extLst>
            <a:ext uri="{FF2B5EF4-FFF2-40B4-BE49-F238E27FC236}">
              <a16:creationId xmlns:a16="http://schemas.microsoft.com/office/drawing/2014/main" id="{610A9AB4-F217-445E-89B2-EFF284007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47352820"/>
          <a:ext cx="5029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372</xdr:row>
      <xdr:rowOff>0</xdr:rowOff>
    </xdr:from>
    <xdr:to>
      <xdr:col>1</xdr:col>
      <xdr:colOff>552450</xdr:colOff>
      <xdr:row>372</xdr:row>
      <xdr:rowOff>474345</xdr:rowOff>
    </xdr:to>
    <xdr:pic>
      <xdr:nvPicPr>
        <xdr:cNvPr id="22" name="Picture 346" descr="BTB0025">
          <a:extLst>
            <a:ext uri="{FF2B5EF4-FFF2-40B4-BE49-F238E27FC236}">
              <a16:creationId xmlns:a16="http://schemas.microsoft.com/office/drawing/2014/main" id="{15AAD1EC-B715-40E5-995E-08AC56B77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47939560"/>
          <a:ext cx="4572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</xdr:colOff>
      <xdr:row>362</xdr:row>
      <xdr:rowOff>0</xdr:rowOff>
    </xdr:from>
    <xdr:to>
      <xdr:col>1</xdr:col>
      <xdr:colOff>762000</xdr:colOff>
      <xdr:row>362</xdr:row>
      <xdr:rowOff>514350</xdr:rowOff>
    </xdr:to>
    <xdr:pic>
      <xdr:nvPicPr>
        <xdr:cNvPr id="23" name="Picture 352" descr="BTB0013">
          <a:extLst>
            <a:ext uri="{FF2B5EF4-FFF2-40B4-BE49-F238E27FC236}">
              <a16:creationId xmlns:a16="http://schemas.microsoft.com/office/drawing/2014/main" id="{5407F262-D0BD-48B6-A295-6C02FDA1D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41706400"/>
          <a:ext cx="6400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390</xdr:row>
      <xdr:rowOff>0</xdr:rowOff>
    </xdr:from>
    <xdr:to>
      <xdr:col>1</xdr:col>
      <xdr:colOff>628650</xdr:colOff>
      <xdr:row>390</xdr:row>
      <xdr:rowOff>514350</xdr:rowOff>
    </xdr:to>
    <xdr:pic>
      <xdr:nvPicPr>
        <xdr:cNvPr id="24" name="Picture 354" descr="BTB0016">
          <a:extLst>
            <a:ext uri="{FF2B5EF4-FFF2-40B4-BE49-F238E27FC236}">
              <a16:creationId xmlns:a16="http://schemas.microsoft.com/office/drawing/2014/main" id="{955EFD08-5A07-40CB-9456-364FBBC35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59026660"/>
          <a:ext cx="5410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182880</xdr:colOff>
      <xdr:row>364</xdr:row>
      <xdr:rowOff>0</xdr:rowOff>
    </xdr:from>
    <xdr:to>
      <xdr:col>1</xdr:col>
      <xdr:colOff>742950</xdr:colOff>
      <xdr:row>364</xdr:row>
      <xdr:rowOff>588645</xdr:rowOff>
    </xdr:to>
    <xdr:pic>
      <xdr:nvPicPr>
        <xdr:cNvPr id="25" name="Picture 360" descr="BTB0017">
          <a:extLst>
            <a:ext uri="{FF2B5EF4-FFF2-40B4-BE49-F238E27FC236}">
              <a16:creationId xmlns:a16="http://schemas.microsoft.com/office/drawing/2014/main" id="{0E7CB193-9C23-45CA-BEFF-D2408D25E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43032280"/>
          <a:ext cx="56388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360</xdr:row>
      <xdr:rowOff>0</xdr:rowOff>
    </xdr:from>
    <xdr:to>
      <xdr:col>1</xdr:col>
      <xdr:colOff>647700</xdr:colOff>
      <xdr:row>360</xdr:row>
      <xdr:rowOff>434340</xdr:rowOff>
    </xdr:to>
    <xdr:pic>
      <xdr:nvPicPr>
        <xdr:cNvPr id="26" name="Picture 377" descr="JSB0011">
          <a:extLst>
            <a:ext uri="{FF2B5EF4-FFF2-40B4-BE49-F238E27FC236}">
              <a16:creationId xmlns:a16="http://schemas.microsoft.com/office/drawing/2014/main" id="{25A2C5D8-AE3F-4749-A09C-4A1A60D11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40426240"/>
          <a:ext cx="60198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363</xdr:row>
      <xdr:rowOff>0</xdr:rowOff>
    </xdr:from>
    <xdr:to>
      <xdr:col>1</xdr:col>
      <xdr:colOff>742950</xdr:colOff>
      <xdr:row>363</xdr:row>
      <xdr:rowOff>533400</xdr:rowOff>
    </xdr:to>
    <xdr:pic>
      <xdr:nvPicPr>
        <xdr:cNvPr id="27" name="Picture 378" descr="BTB0014">
          <a:extLst>
            <a:ext uri="{FF2B5EF4-FFF2-40B4-BE49-F238E27FC236}">
              <a16:creationId xmlns:a16="http://schemas.microsoft.com/office/drawing/2014/main" id="{D7B31A1A-0E73-423A-A6E9-88B653B41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42285520"/>
          <a:ext cx="65532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163</xdr:row>
      <xdr:rowOff>0</xdr:rowOff>
    </xdr:from>
    <xdr:to>
      <xdr:col>1</xdr:col>
      <xdr:colOff>815340</xdr:colOff>
      <xdr:row>163</xdr:row>
      <xdr:rowOff>398145</xdr:rowOff>
    </xdr:to>
    <xdr:pic>
      <xdr:nvPicPr>
        <xdr:cNvPr id="28" name="Picture 389" descr="BTG0036">
          <a:extLst>
            <a:ext uri="{FF2B5EF4-FFF2-40B4-BE49-F238E27FC236}">
              <a16:creationId xmlns:a16="http://schemas.microsoft.com/office/drawing/2014/main" id="{F974B107-F086-4879-B75E-AFF16A2E5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5338880"/>
          <a:ext cx="7696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161</xdr:row>
      <xdr:rowOff>0</xdr:rowOff>
    </xdr:from>
    <xdr:to>
      <xdr:col>1</xdr:col>
      <xdr:colOff>781050</xdr:colOff>
      <xdr:row>161</xdr:row>
      <xdr:rowOff>434340</xdr:rowOff>
    </xdr:to>
    <xdr:pic>
      <xdr:nvPicPr>
        <xdr:cNvPr id="29" name="Picture 390" descr="BTG0035">
          <a:extLst>
            <a:ext uri="{FF2B5EF4-FFF2-40B4-BE49-F238E27FC236}">
              <a16:creationId xmlns:a16="http://schemas.microsoft.com/office/drawing/2014/main" id="{9F19F94E-B553-44B7-B9D6-B1325FA2E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04180640"/>
          <a:ext cx="7620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158</xdr:row>
      <xdr:rowOff>15240</xdr:rowOff>
    </xdr:from>
    <xdr:to>
      <xdr:col>1</xdr:col>
      <xdr:colOff>872490</xdr:colOff>
      <xdr:row>158</xdr:row>
      <xdr:rowOff>472440</xdr:rowOff>
    </xdr:to>
    <xdr:pic>
      <xdr:nvPicPr>
        <xdr:cNvPr id="30" name="Picture 393" descr="BTG0032">
          <a:extLst>
            <a:ext uri="{FF2B5EF4-FFF2-40B4-BE49-F238E27FC236}">
              <a16:creationId xmlns:a16="http://schemas.microsoft.com/office/drawing/2014/main" id="{1CC0D363-E190-4E83-8923-D1DDF33D2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05430320"/>
          <a:ext cx="75819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156</xdr:row>
      <xdr:rowOff>0</xdr:rowOff>
    </xdr:from>
    <xdr:to>
      <xdr:col>1</xdr:col>
      <xdr:colOff>666750</xdr:colOff>
      <xdr:row>156</xdr:row>
      <xdr:rowOff>514350</xdr:rowOff>
    </xdr:to>
    <xdr:pic>
      <xdr:nvPicPr>
        <xdr:cNvPr id="31" name="Picture 410" descr="BTG0020-1">
          <a:extLst>
            <a:ext uri="{FF2B5EF4-FFF2-40B4-BE49-F238E27FC236}">
              <a16:creationId xmlns:a16="http://schemas.microsoft.com/office/drawing/2014/main" id="{94505368-337F-47DF-8475-2EAF213E1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02001320"/>
          <a:ext cx="60960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182880</xdr:colOff>
      <xdr:row>160</xdr:row>
      <xdr:rowOff>0</xdr:rowOff>
    </xdr:from>
    <xdr:to>
      <xdr:col>1</xdr:col>
      <xdr:colOff>628650</xdr:colOff>
      <xdr:row>160</xdr:row>
      <xdr:rowOff>552450</xdr:rowOff>
    </xdr:to>
    <xdr:pic>
      <xdr:nvPicPr>
        <xdr:cNvPr id="32" name="Picture 433" descr="BTG0034">
          <a:extLst>
            <a:ext uri="{FF2B5EF4-FFF2-40B4-BE49-F238E27FC236}">
              <a16:creationId xmlns:a16="http://schemas.microsoft.com/office/drawing/2014/main" id="{E110D2AB-CF1E-46A0-8429-75304694E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03586280"/>
          <a:ext cx="4419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159</xdr:row>
      <xdr:rowOff>0</xdr:rowOff>
    </xdr:from>
    <xdr:to>
      <xdr:col>1</xdr:col>
      <xdr:colOff>472440</xdr:colOff>
      <xdr:row>159</xdr:row>
      <xdr:rowOff>438150</xdr:rowOff>
    </xdr:to>
    <xdr:pic>
      <xdr:nvPicPr>
        <xdr:cNvPr id="33" name="Picture 435" descr="BTG0033">
          <a:extLst>
            <a:ext uri="{FF2B5EF4-FFF2-40B4-BE49-F238E27FC236}">
              <a16:creationId xmlns:a16="http://schemas.microsoft.com/office/drawing/2014/main" id="{E13EE919-472E-4787-B03C-E41221AC1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03068120"/>
          <a:ext cx="3352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172</xdr:row>
      <xdr:rowOff>30480</xdr:rowOff>
    </xdr:from>
    <xdr:to>
      <xdr:col>1</xdr:col>
      <xdr:colOff>853440</xdr:colOff>
      <xdr:row>172</xdr:row>
      <xdr:rowOff>571500</xdr:rowOff>
    </xdr:to>
    <xdr:pic>
      <xdr:nvPicPr>
        <xdr:cNvPr id="34" name="Picture 439" descr="BTL001">
          <a:extLst>
            <a:ext uri="{FF2B5EF4-FFF2-40B4-BE49-F238E27FC236}">
              <a16:creationId xmlns:a16="http://schemas.microsoft.com/office/drawing/2014/main" id="{DAEF8D8C-8576-4FEF-8814-45AEB0935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12913160"/>
          <a:ext cx="78486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191</xdr:row>
      <xdr:rowOff>0</xdr:rowOff>
    </xdr:from>
    <xdr:to>
      <xdr:col>1</xdr:col>
      <xdr:colOff>969645</xdr:colOff>
      <xdr:row>191</xdr:row>
      <xdr:rowOff>512445</xdr:rowOff>
    </xdr:to>
    <xdr:pic>
      <xdr:nvPicPr>
        <xdr:cNvPr id="35" name="Picture 444" descr="BTL0013">
          <a:extLst>
            <a:ext uri="{FF2B5EF4-FFF2-40B4-BE49-F238E27FC236}">
              <a16:creationId xmlns:a16="http://schemas.microsoft.com/office/drawing/2014/main" id="{E5C7A2BC-A281-45BD-972E-8EC478611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6636780"/>
          <a:ext cx="9448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193</xdr:row>
      <xdr:rowOff>0</xdr:rowOff>
    </xdr:from>
    <xdr:to>
      <xdr:col>1</xdr:col>
      <xdr:colOff>895350</xdr:colOff>
      <xdr:row>193</xdr:row>
      <xdr:rowOff>360045</xdr:rowOff>
    </xdr:to>
    <xdr:pic>
      <xdr:nvPicPr>
        <xdr:cNvPr id="36" name="Picture 445" descr="BTL0014">
          <a:extLst>
            <a:ext uri="{FF2B5EF4-FFF2-40B4-BE49-F238E27FC236}">
              <a16:creationId xmlns:a16="http://schemas.microsoft.com/office/drawing/2014/main" id="{CD4B7B25-08A2-48FC-80ED-FAC175DD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27909320"/>
          <a:ext cx="86868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195</xdr:row>
      <xdr:rowOff>0</xdr:rowOff>
    </xdr:from>
    <xdr:to>
      <xdr:col>1</xdr:col>
      <xdr:colOff>893445</xdr:colOff>
      <xdr:row>195</xdr:row>
      <xdr:rowOff>476250</xdr:rowOff>
    </xdr:to>
    <xdr:pic>
      <xdr:nvPicPr>
        <xdr:cNvPr id="37" name="Picture 447" descr="BTL0016">
          <a:extLst>
            <a:ext uri="{FF2B5EF4-FFF2-40B4-BE49-F238E27FC236}">
              <a16:creationId xmlns:a16="http://schemas.microsoft.com/office/drawing/2014/main" id="{7F3F92FF-A036-4A00-8166-C1962052F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29006600"/>
          <a:ext cx="8763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197</xdr:row>
      <xdr:rowOff>0</xdr:rowOff>
    </xdr:from>
    <xdr:to>
      <xdr:col>1</xdr:col>
      <xdr:colOff>876300</xdr:colOff>
      <xdr:row>197</xdr:row>
      <xdr:rowOff>550545</xdr:rowOff>
    </xdr:to>
    <xdr:pic>
      <xdr:nvPicPr>
        <xdr:cNvPr id="38" name="Picture 448" descr="BTL0018-G">
          <a:extLst>
            <a:ext uri="{FF2B5EF4-FFF2-40B4-BE49-F238E27FC236}">
              <a16:creationId xmlns:a16="http://schemas.microsoft.com/office/drawing/2014/main" id="{94540CB6-BE9F-4BDB-8C3E-8FDAA7C17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0180080"/>
          <a:ext cx="8001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200</xdr:row>
      <xdr:rowOff>0</xdr:rowOff>
    </xdr:from>
    <xdr:to>
      <xdr:col>1</xdr:col>
      <xdr:colOff>895350</xdr:colOff>
      <xdr:row>200</xdr:row>
      <xdr:rowOff>590550</xdr:rowOff>
    </xdr:to>
    <xdr:pic>
      <xdr:nvPicPr>
        <xdr:cNvPr id="39" name="Picture 449" descr="BTL0020">
          <a:extLst>
            <a:ext uri="{FF2B5EF4-FFF2-40B4-BE49-F238E27FC236}">
              <a16:creationId xmlns:a16="http://schemas.microsoft.com/office/drawing/2014/main" id="{9065E6EB-0C9C-4E63-9085-F6BE0846A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2237480"/>
          <a:ext cx="88392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203</xdr:row>
      <xdr:rowOff>0</xdr:rowOff>
    </xdr:from>
    <xdr:to>
      <xdr:col>1</xdr:col>
      <xdr:colOff>895350</xdr:colOff>
      <xdr:row>203</xdr:row>
      <xdr:rowOff>472440</xdr:rowOff>
    </xdr:to>
    <xdr:pic>
      <xdr:nvPicPr>
        <xdr:cNvPr id="40" name="Picture 450" descr="BTL0022">
          <a:extLst>
            <a:ext uri="{FF2B5EF4-FFF2-40B4-BE49-F238E27FC236}">
              <a16:creationId xmlns:a16="http://schemas.microsoft.com/office/drawing/2014/main" id="{D716B410-316C-44A9-96FF-11F350B81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34698740"/>
          <a:ext cx="86868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174</xdr:row>
      <xdr:rowOff>0</xdr:rowOff>
    </xdr:from>
    <xdr:to>
      <xdr:col>1</xdr:col>
      <xdr:colOff>914400</xdr:colOff>
      <xdr:row>174</xdr:row>
      <xdr:rowOff>512445</xdr:rowOff>
    </xdr:to>
    <xdr:pic>
      <xdr:nvPicPr>
        <xdr:cNvPr id="41" name="Picture 452" descr="BTL003">
          <a:extLst>
            <a:ext uri="{FF2B5EF4-FFF2-40B4-BE49-F238E27FC236}">
              <a16:creationId xmlns:a16="http://schemas.microsoft.com/office/drawing/2014/main" id="{F5CA732B-4D8A-4B0E-83CC-858FF218A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178080"/>
          <a:ext cx="87630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175</xdr:row>
      <xdr:rowOff>0</xdr:rowOff>
    </xdr:from>
    <xdr:to>
      <xdr:col>1</xdr:col>
      <xdr:colOff>1009650</xdr:colOff>
      <xdr:row>175</xdr:row>
      <xdr:rowOff>552450</xdr:rowOff>
    </xdr:to>
    <xdr:pic>
      <xdr:nvPicPr>
        <xdr:cNvPr id="42" name="Picture 453" descr="BTL004">
          <a:extLst>
            <a:ext uri="{FF2B5EF4-FFF2-40B4-BE49-F238E27FC236}">
              <a16:creationId xmlns:a16="http://schemas.microsoft.com/office/drawing/2014/main" id="{BE6D0071-FF60-422A-A1C7-9D7109C44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4772440"/>
          <a:ext cx="97536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173</xdr:row>
      <xdr:rowOff>0</xdr:rowOff>
    </xdr:from>
    <xdr:to>
      <xdr:col>1</xdr:col>
      <xdr:colOff>967740</xdr:colOff>
      <xdr:row>173</xdr:row>
      <xdr:rowOff>624840</xdr:rowOff>
    </xdr:to>
    <xdr:pic>
      <xdr:nvPicPr>
        <xdr:cNvPr id="43" name="Picture 455" descr="BTL005">
          <a:extLst>
            <a:ext uri="{FF2B5EF4-FFF2-40B4-BE49-F238E27FC236}">
              <a16:creationId xmlns:a16="http://schemas.microsoft.com/office/drawing/2014/main" id="{F0CAE512-5EC5-4C69-A94A-C483943B9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3492280"/>
          <a:ext cx="92202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180</xdr:row>
      <xdr:rowOff>0</xdr:rowOff>
    </xdr:from>
    <xdr:to>
      <xdr:col>1</xdr:col>
      <xdr:colOff>876300</xdr:colOff>
      <xdr:row>180</xdr:row>
      <xdr:rowOff>400050</xdr:rowOff>
    </xdr:to>
    <xdr:pic>
      <xdr:nvPicPr>
        <xdr:cNvPr id="44" name="Picture 456" descr="BTL007">
          <a:extLst>
            <a:ext uri="{FF2B5EF4-FFF2-40B4-BE49-F238E27FC236}">
              <a16:creationId xmlns:a16="http://schemas.microsoft.com/office/drawing/2014/main" id="{C52D6DDE-C72B-4598-BBBB-A1719ADF7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8430040"/>
          <a:ext cx="8458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182</xdr:row>
      <xdr:rowOff>114300</xdr:rowOff>
    </xdr:from>
    <xdr:to>
      <xdr:col>1</xdr:col>
      <xdr:colOff>779145</xdr:colOff>
      <xdr:row>182</xdr:row>
      <xdr:rowOff>666750</xdr:rowOff>
    </xdr:to>
    <xdr:pic>
      <xdr:nvPicPr>
        <xdr:cNvPr id="45" name="Picture 457" descr="BTL008">
          <a:extLst>
            <a:ext uri="{FF2B5EF4-FFF2-40B4-BE49-F238E27FC236}">
              <a16:creationId xmlns:a16="http://schemas.microsoft.com/office/drawing/2014/main" id="{97EC3894-A6E0-4193-8C4D-21072A9D1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19969280"/>
          <a:ext cx="6781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183</xdr:row>
      <xdr:rowOff>0</xdr:rowOff>
    </xdr:from>
    <xdr:to>
      <xdr:col>1</xdr:col>
      <xdr:colOff>702945</xdr:colOff>
      <xdr:row>183</xdr:row>
      <xdr:rowOff>701040</xdr:rowOff>
    </xdr:to>
    <xdr:pic>
      <xdr:nvPicPr>
        <xdr:cNvPr id="46" name="Picture 460" descr="BTL008-C">
          <a:extLst>
            <a:ext uri="{FF2B5EF4-FFF2-40B4-BE49-F238E27FC236}">
              <a16:creationId xmlns:a16="http://schemas.microsoft.com/office/drawing/2014/main" id="{D6F528E6-E257-475A-A821-1CB5DD9AC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0624600"/>
          <a:ext cx="67818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</xdr:colOff>
      <xdr:row>207</xdr:row>
      <xdr:rowOff>152400</xdr:rowOff>
    </xdr:from>
    <xdr:to>
      <xdr:col>1</xdr:col>
      <xdr:colOff>1028700</xdr:colOff>
      <xdr:row>207</xdr:row>
      <xdr:rowOff>457200</xdr:rowOff>
    </xdr:to>
    <xdr:pic>
      <xdr:nvPicPr>
        <xdr:cNvPr id="47" name="Picture 464" descr="BTM001">
          <a:extLst>
            <a:ext uri="{FF2B5EF4-FFF2-40B4-BE49-F238E27FC236}">
              <a16:creationId xmlns:a16="http://schemas.microsoft.com/office/drawing/2014/main" id="{47475909-E9F3-4A0C-91A0-4F88D9525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37609580"/>
          <a:ext cx="944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223</xdr:row>
      <xdr:rowOff>0</xdr:rowOff>
    </xdr:from>
    <xdr:to>
      <xdr:col>1</xdr:col>
      <xdr:colOff>819150</xdr:colOff>
      <xdr:row>223</xdr:row>
      <xdr:rowOff>590550</xdr:rowOff>
    </xdr:to>
    <xdr:pic>
      <xdr:nvPicPr>
        <xdr:cNvPr id="48" name="Picture 466" descr="BTM0010">
          <a:extLst>
            <a:ext uri="{FF2B5EF4-FFF2-40B4-BE49-F238E27FC236}">
              <a16:creationId xmlns:a16="http://schemas.microsoft.com/office/drawing/2014/main" id="{D33C619D-F9C4-4FC7-96E6-4779F2E45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48254720"/>
          <a:ext cx="79248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227</xdr:row>
      <xdr:rowOff>0</xdr:rowOff>
    </xdr:from>
    <xdr:to>
      <xdr:col>1</xdr:col>
      <xdr:colOff>990600</xdr:colOff>
      <xdr:row>227</xdr:row>
      <xdr:rowOff>474345</xdr:rowOff>
    </xdr:to>
    <xdr:pic>
      <xdr:nvPicPr>
        <xdr:cNvPr id="49" name="Picture 467" descr="BTM0011">
          <a:extLst>
            <a:ext uri="{FF2B5EF4-FFF2-40B4-BE49-F238E27FC236}">
              <a16:creationId xmlns:a16="http://schemas.microsoft.com/office/drawing/2014/main" id="{4B9F4143-3D01-43E6-8A59-7F9807114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0929340"/>
          <a:ext cx="9525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230</xdr:row>
      <xdr:rowOff>0</xdr:rowOff>
    </xdr:from>
    <xdr:to>
      <xdr:col>1</xdr:col>
      <xdr:colOff>817245</xdr:colOff>
      <xdr:row>230</xdr:row>
      <xdr:rowOff>419100</xdr:rowOff>
    </xdr:to>
    <xdr:pic>
      <xdr:nvPicPr>
        <xdr:cNvPr id="50" name="Picture 468" descr="BTM0013">
          <a:extLst>
            <a:ext uri="{FF2B5EF4-FFF2-40B4-BE49-F238E27FC236}">
              <a16:creationId xmlns:a16="http://schemas.microsoft.com/office/drawing/2014/main" id="{15CE16C1-4F30-4BA5-973F-71429EAA5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52750520"/>
          <a:ext cx="7848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229</xdr:row>
      <xdr:rowOff>0</xdr:rowOff>
    </xdr:from>
    <xdr:to>
      <xdr:col>1</xdr:col>
      <xdr:colOff>895350</xdr:colOff>
      <xdr:row>229</xdr:row>
      <xdr:rowOff>550545</xdr:rowOff>
    </xdr:to>
    <xdr:pic>
      <xdr:nvPicPr>
        <xdr:cNvPr id="51" name="Picture 469" descr="BTM0012">
          <a:extLst>
            <a:ext uri="{FF2B5EF4-FFF2-40B4-BE49-F238E27FC236}">
              <a16:creationId xmlns:a16="http://schemas.microsoft.com/office/drawing/2014/main" id="{D4656BB8-319F-4CD7-8A9D-996C7607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2102820"/>
          <a:ext cx="8610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225</xdr:row>
      <xdr:rowOff>0</xdr:rowOff>
    </xdr:from>
    <xdr:to>
      <xdr:col>1</xdr:col>
      <xdr:colOff>929640</xdr:colOff>
      <xdr:row>225</xdr:row>
      <xdr:rowOff>512445</xdr:rowOff>
    </xdr:to>
    <xdr:pic>
      <xdr:nvPicPr>
        <xdr:cNvPr id="52" name="Picture 470" descr="BTM0014">
          <a:extLst>
            <a:ext uri="{FF2B5EF4-FFF2-40B4-BE49-F238E27FC236}">
              <a16:creationId xmlns:a16="http://schemas.microsoft.com/office/drawing/2014/main" id="{06C45263-1A8E-48B9-9AE8-4B71F5F21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49519640"/>
          <a:ext cx="91440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228</xdr:row>
      <xdr:rowOff>0</xdr:rowOff>
    </xdr:from>
    <xdr:to>
      <xdr:col>1</xdr:col>
      <xdr:colOff>931545</xdr:colOff>
      <xdr:row>228</xdr:row>
      <xdr:rowOff>550545</xdr:rowOff>
    </xdr:to>
    <xdr:pic>
      <xdr:nvPicPr>
        <xdr:cNvPr id="53" name="Picture 471" descr="BTM0015">
          <a:extLst>
            <a:ext uri="{FF2B5EF4-FFF2-40B4-BE49-F238E27FC236}">
              <a16:creationId xmlns:a16="http://schemas.microsoft.com/office/drawing/2014/main" id="{E114DC60-9848-412F-9A59-277FA1093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51470360"/>
          <a:ext cx="9372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231</xdr:row>
      <xdr:rowOff>0</xdr:rowOff>
    </xdr:from>
    <xdr:to>
      <xdr:col>1</xdr:col>
      <xdr:colOff>952500</xdr:colOff>
      <xdr:row>231</xdr:row>
      <xdr:rowOff>434340</xdr:rowOff>
    </xdr:to>
    <xdr:pic>
      <xdr:nvPicPr>
        <xdr:cNvPr id="54" name="Picture 472" descr="BTM0016">
          <a:extLst>
            <a:ext uri="{FF2B5EF4-FFF2-40B4-BE49-F238E27FC236}">
              <a16:creationId xmlns:a16="http://schemas.microsoft.com/office/drawing/2014/main" id="{3807F1DB-5E63-4300-848B-66FE5E895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53337260"/>
          <a:ext cx="90678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232</xdr:row>
      <xdr:rowOff>0</xdr:rowOff>
    </xdr:from>
    <xdr:to>
      <xdr:col>1</xdr:col>
      <xdr:colOff>967740</xdr:colOff>
      <xdr:row>232</xdr:row>
      <xdr:rowOff>590550</xdr:rowOff>
    </xdr:to>
    <xdr:pic>
      <xdr:nvPicPr>
        <xdr:cNvPr id="55" name="Picture 473" descr="BTM0017">
          <a:extLst>
            <a:ext uri="{FF2B5EF4-FFF2-40B4-BE49-F238E27FC236}">
              <a16:creationId xmlns:a16="http://schemas.microsoft.com/office/drawing/2014/main" id="{E1E7AA1C-5985-49B8-A5CB-BF9BBF749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53847800"/>
          <a:ext cx="91440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234</xdr:row>
      <xdr:rowOff>0</xdr:rowOff>
    </xdr:from>
    <xdr:to>
      <xdr:col>1</xdr:col>
      <xdr:colOff>895350</xdr:colOff>
      <xdr:row>234</xdr:row>
      <xdr:rowOff>609600</xdr:rowOff>
    </xdr:to>
    <xdr:pic>
      <xdr:nvPicPr>
        <xdr:cNvPr id="56" name="Picture 474" descr="BTM0018">
          <a:extLst>
            <a:ext uri="{FF2B5EF4-FFF2-40B4-BE49-F238E27FC236}">
              <a16:creationId xmlns:a16="http://schemas.microsoft.com/office/drawing/2014/main" id="{56427739-72BE-4CF7-9597-A657D240B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55387040"/>
          <a:ext cx="8305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213</xdr:row>
      <xdr:rowOff>0</xdr:rowOff>
    </xdr:from>
    <xdr:to>
      <xdr:col>1</xdr:col>
      <xdr:colOff>762000</xdr:colOff>
      <xdr:row>213</xdr:row>
      <xdr:rowOff>628650</xdr:rowOff>
    </xdr:to>
    <xdr:pic>
      <xdr:nvPicPr>
        <xdr:cNvPr id="57" name="Picture 477" descr="BTM002">
          <a:extLst>
            <a:ext uri="{FF2B5EF4-FFF2-40B4-BE49-F238E27FC236}">
              <a16:creationId xmlns:a16="http://schemas.microsoft.com/office/drawing/2014/main" id="{EE67D55F-8E7D-4BC8-8CDA-9D8850FEF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41648180"/>
          <a:ext cx="7315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238</xdr:row>
      <xdr:rowOff>0</xdr:rowOff>
    </xdr:from>
    <xdr:to>
      <xdr:col>1</xdr:col>
      <xdr:colOff>931545</xdr:colOff>
      <xdr:row>238</xdr:row>
      <xdr:rowOff>495300</xdr:rowOff>
    </xdr:to>
    <xdr:pic>
      <xdr:nvPicPr>
        <xdr:cNvPr id="58" name="Picture 479" descr="BTM0021">
          <a:extLst>
            <a:ext uri="{FF2B5EF4-FFF2-40B4-BE49-F238E27FC236}">
              <a16:creationId xmlns:a16="http://schemas.microsoft.com/office/drawing/2014/main" id="{CDA5F006-A50F-4265-8FD9-B6E009394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58130240"/>
          <a:ext cx="92202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239</xdr:row>
      <xdr:rowOff>0</xdr:rowOff>
    </xdr:from>
    <xdr:to>
      <xdr:col>1</xdr:col>
      <xdr:colOff>931545</xdr:colOff>
      <xdr:row>239</xdr:row>
      <xdr:rowOff>550545</xdr:rowOff>
    </xdr:to>
    <xdr:pic>
      <xdr:nvPicPr>
        <xdr:cNvPr id="59" name="Picture 480" descr="BTM0022">
          <a:extLst>
            <a:ext uri="{FF2B5EF4-FFF2-40B4-BE49-F238E27FC236}">
              <a16:creationId xmlns:a16="http://schemas.microsoft.com/office/drawing/2014/main" id="{82CE7DD3-65D9-42B6-A79F-A726BA84E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58686500"/>
          <a:ext cx="92202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240</xdr:row>
      <xdr:rowOff>0</xdr:rowOff>
    </xdr:from>
    <xdr:to>
      <xdr:col>1</xdr:col>
      <xdr:colOff>666750</xdr:colOff>
      <xdr:row>240</xdr:row>
      <xdr:rowOff>628650</xdr:rowOff>
    </xdr:to>
    <xdr:pic>
      <xdr:nvPicPr>
        <xdr:cNvPr id="60" name="Picture 482" descr="BTM0023">
          <a:extLst>
            <a:ext uri="{FF2B5EF4-FFF2-40B4-BE49-F238E27FC236}">
              <a16:creationId xmlns:a16="http://schemas.microsoft.com/office/drawing/2014/main" id="{D09E324A-31FB-460A-9E3A-D7CC20F85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59341820"/>
          <a:ext cx="64008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241</xdr:row>
      <xdr:rowOff>0</xdr:rowOff>
    </xdr:from>
    <xdr:to>
      <xdr:col>1</xdr:col>
      <xdr:colOff>624840</xdr:colOff>
      <xdr:row>241</xdr:row>
      <xdr:rowOff>781050</xdr:rowOff>
    </xdr:to>
    <xdr:pic>
      <xdr:nvPicPr>
        <xdr:cNvPr id="61" name="Picture 484" descr="BTM0024">
          <a:extLst>
            <a:ext uri="{FF2B5EF4-FFF2-40B4-BE49-F238E27FC236}">
              <a16:creationId xmlns:a16="http://schemas.microsoft.com/office/drawing/2014/main" id="{1475FF13-D29E-4638-AACD-143DF06C7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60050480"/>
          <a:ext cx="57150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242</xdr:row>
      <xdr:rowOff>0</xdr:rowOff>
    </xdr:from>
    <xdr:to>
      <xdr:col>1</xdr:col>
      <xdr:colOff>893445</xdr:colOff>
      <xdr:row>242</xdr:row>
      <xdr:rowOff>588645</xdr:rowOff>
    </xdr:to>
    <xdr:pic>
      <xdr:nvPicPr>
        <xdr:cNvPr id="62" name="Picture 485" descr="BTM0025">
          <a:extLst>
            <a:ext uri="{FF2B5EF4-FFF2-40B4-BE49-F238E27FC236}">
              <a16:creationId xmlns:a16="http://schemas.microsoft.com/office/drawing/2014/main" id="{50A333E6-2087-475A-90CB-0BBFBDFEF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60911540"/>
          <a:ext cx="84582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244</xdr:row>
      <xdr:rowOff>0</xdr:rowOff>
    </xdr:from>
    <xdr:to>
      <xdr:col>1</xdr:col>
      <xdr:colOff>971550</xdr:colOff>
      <xdr:row>244</xdr:row>
      <xdr:rowOff>664845</xdr:rowOff>
    </xdr:to>
    <xdr:pic>
      <xdr:nvPicPr>
        <xdr:cNvPr id="63" name="Picture 486" descr="BTM0026">
          <a:extLst>
            <a:ext uri="{FF2B5EF4-FFF2-40B4-BE49-F238E27FC236}">
              <a16:creationId xmlns:a16="http://schemas.microsoft.com/office/drawing/2014/main" id="{2DC1A493-6CA6-452E-8B87-E543323C9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62488880"/>
          <a:ext cx="9525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245</xdr:row>
      <xdr:rowOff>0</xdr:rowOff>
    </xdr:from>
    <xdr:to>
      <xdr:col>1</xdr:col>
      <xdr:colOff>933450</xdr:colOff>
      <xdr:row>245</xdr:row>
      <xdr:rowOff>590550</xdr:rowOff>
    </xdr:to>
    <xdr:pic>
      <xdr:nvPicPr>
        <xdr:cNvPr id="64" name="Picture 488" descr="BTM0027">
          <a:extLst>
            <a:ext uri="{FF2B5EF4-FFF2-40B4-BE49-F238E27FC236}">
              <a16:creationId xmlns:a16="http://schemas.microsoft.com/office/drawing/2014/main" id="{CCE25CCE-9626-4E82-A05F-305CBE9E0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63235640"/>
          <a:ext cx="91440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246</xdr:row>
      <xdr:rowOff>0</xdr:rowOff>
    </xdr:from>
    <xdr:to>
      <xdr:col>1</xdr:col>
      <xdr:colOff>969645</xdr:colOff>
      <xdr:row>246</xdr:row>
      <xdr:rowOff>436245</xdr:rowOff>
    </xdr:to>
    <xdr:pic>
      <xdr:nvPicPr>
        <xdr:cNvPr id="65" name="Picture 489" descr="BTM0028">
          <a:extLst>
            <a:ext uri="{FF2B5EF4-FFF2-40B4-BE49-F238E27FC236}">
              <a16:creationId xmlns:a16="http://schemas.microsoft.com/office/drawing/2014/main" id="{ABA6F687-782B-4267-8163-71A199F3E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63906200"/>
          <a:ext cx="95250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247</xdr:row>
      <xdr:rowOff>0</xdr:rowOff>
    </xdr:from>
    <xdr:to>
      <xdr:col>1</xdr:col>
      <xdr:colOff>914400</xdr:colOff>
      <xdr:row>247</xdr:row>
      <xdr:rowOff>457200</xdr:rowOff>
    </xdr:to>
    <xdr:pic>
      <xdr:nvPicPr>
        <xdr:cNvPr id="66" name="Picture 490" descr="BTM0029">
          <a:extLst>
            <a:ext uri="{FF2B5EF4-FFF2-40B4-BE49-F238E27FC236}">
              <a16:creationId xmlns:a16="http://schemas.microsoft.com/office/drawing/2014/main" id="{34A91766-8C93-4334-9326-8AE6B909A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64492940"/>
          <a:ext cx="84582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214</xdr:row>
      <xdr:rowOff>0</xdr:rowOff>
    </xdr:from>
    <xdr:to>
      <xdr:col>1</xdr:col>
      <xdr:colOff>853440</xdr:colOff>
      <xdr:row>214</xdr:row>
      <xdr:rowOff>624840</xdr:rowOff>
    </xdr:to>
    <xdr:pic>
      <xdr:nvPicPr>
        <xdr:cNvPr id="67" name="Picture 491" descr="BTM003">
          <a:extLst>
            <a:ext uri="{FF2B5EF4-FFF2-40B4-BE49-F238E27FC236}">
              <a16:creationId xmlns:a16="http://schemas.microsoft.com/office/drawing/2014/main" id="{F6E63A55-242D-4B97-8C28-F42DC49ED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42333980"/>
          <a:ext cx="7848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250</xdr:row>
      <xdr:rowOff>0</xdr:rowOff>
    </xdr:from>
    <xdr:to>
      <xdr:col>1</xdr:col>
      <xdr:colOff>933450</xdr:colOff>
      <xdr:row>250</xdr:row>
      <xdr:rowOff>434340</xdr:rowOff>
    </xdr:to>
    <xdr:pic>
      <xdr:nvPicPr>
        <xdr:cNvPr id="68" name="Picture 492" descr="BTM0030">
          <a:extLst>
            <a:ext uri="{FF2B5EF4-FFF2-40B4-BE49-F238E27FC236}">
              <a16:creationId xmlns:a16="http://schemas.microsoft.com/office/drawing/2014/main" id="{14C9D0EA-49E4-4661-856B-7D367BBC8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66436040"/>
          <a:ext cx="90678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252</xdr:row>
      <xdr:rowOff>0</xdr:rowOff>
    </xdr:from>
    <xdr:to>
      <xdr:col>1</xdr:col>
      <xdr:colOff>933450</xdr:colOff>
      <xdr:row>252</xdr:row>
      <xdr:rowOff>588645</xdr:rowOff>
    </xdr:to>
    <xdr:pic>
      <xdr:nvPicPr>
        <xdr:cNvPr id="69" name="Picture 493" descr="BTM0031">
          <a:extLst>
            <a:ext uri="{FF2B5EF4-FFF2-40B4-BE49-F238E27FC236}">
              <a16:creationId xmlns:a16="http://schemas.microsoft.com/office/drawing/2014/main" id="{0DE604D9-A21E-4355-BA6A-C5639DC8A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67548560"/>
          <a:ext cx="90678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255</xdr:row>
      <xdr:rowOff>0</xdr:rowOff>
    </xdr:from>
    <xdr:to>
      <xdr:col>1</xdr:col>
      <xdr:colOff>969645</xdr:colOff>
      <xdr:row>255</xdr:row>
      <xdr:rowOff>548640</xdr:rowOff>
    </xdr:to>
    <xdr:pic>
      <xdr:nvPicPr>
        <xdr:cNvPr id="70" name="Picture 494" descr="BTM0032">
          <a:extLst>
            <a:ext uri="{FF2B5EF4-FFF2-40B4-BE49-F238E27FC236}">
              <a16:creationId xmlns:a16="http://schemas.microsoft.com/office/drawing/2014/main" id="{C136F137-105E-40E4-945D-FCAEE8BC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69659300"/>
          <a:ext cx="9601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258</xdr:row>
      <xdr:rowOff>0</xdr:rowOff>
    </xdr:from>
    <xdr:to>
      <xdr:col>1</xdr:col>
      <xdr:colOff>971550</xdr:colOff>
      <xdr:row>258</xdr:row>
      <xdr:rowOff>474345</xdr:rowOff>
    </xdr:to>
    <xdr:pic>
      <xdr:nvPicPr>
        <xdr:cNvPr id="71" name="Picture 496" descr="BTM0033">
          <a:extLst>
            <a:ext uri="{FF2B5EF4-FFF2-40B4-BE49-F238E27FC236}">
              <a16:creationId xmlns:a16="http://schemas.microsoft.com/office/drawing/2014/main" id="{2C8219AF-A718-4F89-B7DD-0A3EEFA20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71488100"/>
          <a:ext cx="9448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259</xdr:row>
      <xdr:rowOff>0</xdr:rowOff>
    </xdr:from>
    <xdr:to>
      <xdr:col>1</xdr:col>
      <xdr:colOff>1007745</xdr:colOff>
      <xdr:row>259</xdr:row>
      <xdr:rowOff>342900</xdr:rowOff>
    </xdr:to>
    <xdr:pic>
      <xdr:nvPicPr>
        <xdr:cNvPr id="72" name="Picture 501" descr="BTM0035">
          <a:extLst>
            <a:ext uri="{FF2B5EF4-FFF2-40B4-BE49-F238E27FC236}">
              <a16:creationId xmlns:a16="http://schemas.microsoft.com/office/drawing/2014/main" id="{B9FF93D9-15AE-4D53-934D-350A025DD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72044360"/>
          <a:ext cx="9982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260</xdr:row>
      <xdr:rowOff>0</xdr:rowOff>
    </xdr:from>
    <xdr:to>
      <xdr:col>1</xdr:col>
      <xdr:colOff>895350</xdr:colOff>
      <xdr:row>260</xdr:row>
      <xdr:rowOff>588645</xdr:rowOff>
    </xdr:to>
    <xdr:pic>
      <xdr:nvPicPr>
        <xdr:cNvPr id="73" name="Picture 502" descr="BTM0036">
          <a:extLst>
            <a:ext uri="{FF2B5EF4-FFF2-40B4-BE49-F238E27FC236}">
              <a16:creationId xmlns:a16="http://schemas.microsoft.com/office/drawing/2014/main" id="{74AE50C1-AC18-49B0-A99D-44BF6642C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2478700"/>
          <a:ext cx="86106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265</xdr:row>
      <xdr:rowOff>0</xdr:rowOff>
    </xdr:from>
    <xdr:to>
      <xdr:col>1</xdr:col>
      <xdr:colOff>931545</xdr:colOff>
      <xdr:row>265</xdr:row>
      <xdr:rowOff>624840</xdr:rowOff>
    </xdr:to>
    <xdr:pic>
      <xdr:nvPicPr>
        <xdr:cNvPr id="74" name="Picture 524" descr="BTM0038">
          <a:extLst>
            <a:ext uri="{FF2B5EF4-FFF2-40B4-BE49-F238E27FC236}">
              <a16:creationId xmlns:a16="http://schemas.microsoft.com/office/drawing/2014/main" id="{22411D87-98B8-4FC5-AA07-26DDF7817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75519080"/>
          <a:ext cx="9144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267</xdr:row>
      <xdr:rowOff>0</xdr:rowOff>
    </xdr:from>
    <xdr:to>
      <xdr:col>1</xdr:col>
      <xdr:colOff>704850</xdr:colOff>
      <xdr:row>267</xdr:row>
      <xdr:rowOff>474345</xdr:rowOff>
    </xdr:to>
    <xdr:pic>
      <xdr:nvPicPr>
        <xdr:cNvPr id="75" name="Picture 532" descr="BTM0040">
          <a:extLst>
            <a:ext uri="{FF2B5EF4-FFF2-40B4-BE49-F238E27FC236}">
              <a16:creationId xmlns:a16="http://schemas.microsoft.com/office/drawing/2014/main" id="{80E8DE9E-81BC-4FD1-AE88-29CD102F2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76982120"/>
          <a:ext cx="693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268</xdr:row>
      <xdr:rowOff>0</xdr:rowOff>
    </xdr:from>
    <xdr:to>
      <xdr:col>1</xdr:col>
      <xdr:colOff>891540</xdr:colOff>
      <xdr:row>268</xdr:row>
      <xdr:rowOff>586740</xdr:rowOff>
    </xdr:to>
    <xdr:pic>
      <xdr:nvPicPr>
        <xdr:cNvPr id="76" name="Picture 533" descr="BTM0041">
          <a:extLst>
            <a:ext uri="{FF2B5EF4-FFF2-40B4-BE49-F238E27FC236}">
              <a16:creationId xmlns:a16="http://schemas.microsoft.com/office/drawing/2014/main" id="{BAA44082-91F7-4738-9BCC-0FAE8E084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77561240"/>
          <a:ext cx="8610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271</xdr:row>
      <xdr:rowOff>0</xdr:rowOff>
    </xdr:from>
    <xdr:to>
      <xdr:col>1</xdr:col>
      <xdr:colOff>777240</xdr:colOff>
      <xdr:row>271</xdr:row>
      <xdr:rowOff>626745</xdr:rowOff>
    </xdr:to>
    <xdr:pic>
      <xdr:nvPicPr>
        <xdr:cNvPr id="77" name="Picture 535" descr="BTM0043">
          <a:extLst>
            <a:ext uri="{FF2B5EF4-FFF2-40B4-BE49-F238E27FC236}">
              <a16:creationId xmlns:a16="http://schemas.microsoft.com/office/drawing/2014/main" id="{66D64445-E273-471B-A01C-07FDC4400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79687220"/>
          <a:ext cx="74676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272</xdr:row>
      <xdr:rowOff>0</xdr:rowOff>
    </xdr:from>
    <xdr:to>
      <xdr:col>1</xdr:col>
      <xdr:colOff>514350</xdr:colOff>
      <xdr:row>272</xdr:row>
      <xdr:rowOff>548640</xdr:rowOff>
    </xdr:to>
    <xdr:pic>
      <xdr:nvPicPr>
        <xdr:cNvPr id="78" name="Picture 537" descr="BTM0044">
          <a:extLst>
            <a:ext uri="{FF2B5EF4-FFF2-40B4-BE49-F238E27FC236}">
              <a16:creationId xmlns:a16="http://schemas.microsoft.com/office/drawing/2014/main" id="{87CF128F-593B-4015-B325-8679DC4C1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80411120"/>
          <a:ext cx="4876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273</xdr:row>
      <xdr:rowOff>0</xdr:rowOff>
    </xdr:from>
    <xdr:to>
      <xdr:col>1</xdr:col>
      <xdr:colOff>819150</xdr:colOff>
      <xdr:row>273</xdr:row>
      <xdr:rowOff>438150</xdr:rowOff>
    </xdr:to>
    <xdr:pic>
      <xdr:nvPicPr>
        <xdr:cNvPr id="79" name="Picture 538" descr="BTM0045">
          <a:extLst>
            <a:ext uri="{FF2B5EF4-FFF2-40B4-BE49-F238E27FC236}">
              <a16:creationId xmlns:a16="http://schemas.microsoft.com/office/drawing/2014/main" id="{3B42AFEA-16ED-4A7F-806A-5F3188BEF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81035960"/>
          <a:ext cx="80772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274</xdr:row>
      <xdr:rowOff>0</xdr:rowOff>
    </xdr:from>
    <xdr:to>
      <xdr:col>1</xdr:col>
      <xdr:colOff>741045</xdr:colOff>
      <xdr:row>274</xdr:row>
      <xdr:rowOff>571500</xdr:rowOff>
    </xdr:to>
    <xdr:pic>
      <xdr:nvPicPr>
        <xdr:cNvPr id="80" name="Picture 539" descr="BTM0046">
          <a:extLst>
            <a:ext uri="{FF2B5EF4-FFF2-40B4-BE49-F238E27FC236}">
              <a16:creationId xmlns:a16="http://schemas.microsoft.com/office/drawing/2014/main" id="{B024BA8D-7EA9-4179-8594-E67B98527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531260"/>
          <a:ext cx="7543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275</xdr:row>
      <xdr:rowOff>0</xdr:rowOff>
    </xdr:from>
    <xdr:to>
      <xdr:col>1</xdr:col>
      <xdr:colOff>685800</xdr:colOff>
      <xdr:row>275</xdr:row>
      <xdr:rowOff>495300</xdr:rowOff>
    </xdr:to>
    <xdr:pic>
      <xdr:nvPicPr>
        <xdr:cNvPr id="81" name="Picture 540" descr="BTM0047">
          <a:extLst>
            <a:ext uri="{FF2B5EF4-FFF2-40B4-BE49-F238E27FC236}">
              <a16:creationId xmlns:a16="http://schemas.microsoft.com/office/drawing/2014/main" id="{2B103A01-52AF-4A5C-B19D-DB9522D74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2156100"/>
          <a:ext cx="647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276</xdr:row>
      <xdr:rowOff>0</xdr:rowOff>
    </xdr:from>
    <xdr:to>
      <xdr:col>1</xdr:col>
      <xdr:colOff>701040</xdr:colOff>
      <xdr:row>276</xdr:row>
      <xdr:rowOff>550545</xdr:rowOff>
    </xdr:to>
    <xdr:pic>
      <xdr:nvPicPr>
        <xdr:cNvPr id="82" name="Picture 541" descr="BTM0048">
          <a:extLst>
            <a:ext uri="{FF2B5EF4-FFF2-40B4-BE49-F238E27FC236}">
              <a16:creationId xmlns:a16="http://schemas.microsoft.com/office/drawing/2014/main" id="{65CAD675-BEAF-4F59-9A8C-5F234655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2735220"/>
          <a:ext cx="65532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277</xdr:row>
      <xdr:rowOff>0</xdr:rowOff>
    </xdr:from>
    <xdr:to>
      <xdr:col>1</xdr:col>
      <xdr:colOff>624840</xdr:colOff>
      <xdr:row>277</xdr:row>
      <xdr:rowOff>510540</xdr:rowOff>
    </xdr:to>
    <xdr:pic>
      <xdr:nvPicPr>
        <xdr:cNvPr id="83" name="Picture 542" descr="BTM0049">
          <a:extLst>
            <a:ext uri="{FF2B5EF4-FFF2-40B4-BE49-F238E27FC236}">
              <a16:creationId xmlns:a16="http://schemas.microsoft.com/office/drawing/2014/main" id="{A23F47D5-5700-4891-A64B-18FB80467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83352440"/>
          <a:ext cx="5943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278</xdr:row>
      <xdr:rowOff>0</xdr:rowOff>
    </xdr:from>
    <xdr:to>
      <xdr:col>1</xdr:col>
      <xdr:colOff>702945</xdr:colOff>
      <xdr:row>278</xdr:row>
      <xdr:rowOff>510540</xdr:rowOff>
    </xdr:to>
    <xdr:pic>
      <xdr:nvPicPr>
        <xdr:cNvPr id="84" name="Picture 545" descr="BTM0050">
          <a:extLst>
            <a:ext uri="{FF2B5EF4-FFF2-40B4-BE49-F238E27FC236}">
              <a16:creationId xmlns:a16="http://schemas.microsoft.com/office/drawing/2014/main" id="{29B1B02E-333A-4349-99E1-B2811EC35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83946800"/>
          <a:ext cx="6934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285</xdr:row>
      <xdr:rowOff>0</xdr:rowOff>
    </xdr:from>
    <xdr:to>
      <xdr:col>1</xdr:col>
      <xdr:colOff>704850</xdr:colOff>
      <xdr:row>285</xdr:row>
      <xdr:rowOff>552450</xdr:rowOff>
    </xdr:to>
    <xdr:pic>
      <xdr:nvPicPr>
        <xdr:cNvPr id="85" name="Picture 547" descr="BTM0051">
          <a:extLst>
            <a:ext uri="{FF2B5EF4-FFF2-40B4-BE49-F238E27FC236}">
              <a16:creationId xmlns:a16="http://schemas.microsoft.com/office/drawing/2014/main" id="{1DD5D4F4-3622-422C-B624-09480893A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88633100"/>
          <a:ext cx="6781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286</xdr:row>
      <xdr:rowOff>0</xdr:rowOff>
    </xdr:from>
    <xdr:to>
      <xdr:col>1</xdr:col>
      <xdr:colOff>933450</xdr:colOff>
      <xdr:row>286</xdr:row>
      <xdr:rowOff>321945</xdr:rowOff>
    </xdr:to>
    <xdr:pic>
      <xdr:nvPicPr>
        <xdr:cNvPr id="86" name="Picture 548" descr="BTM0052">
          <a:extLst>
            <a:ext uri="{FF2B5EF4-FFF2-40B4-BE49-F238E27FC236}">
              <a16:creationId xmlns:a16="http://schemas.microsoft.com/office/drawing/2014/main" id="{CFC32156-262B-4043-9F42-D312DE1F8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219840"/>
          <a:ext cx="8991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287</xdr:row>
      <xdr:rowOff>0</xdr:rowOff>
    </xdr:from>
    <xdr:to>
      <xdr:col>1</xdr:col>
      <xdr:colOff>933450</xdr:colOff>
      <xdr:row>287</xdr:row>
      <xdr:rowOff>434340</xdr:rowOff>
    </xdr:to>
    <xdr:pic>
      <xdr:nvPicPr>
        <xdr:cNvPr id="87" name="Picture 549" descr="BTM0053">
          <a:extLst>
            <a:ext uri="{FF2B5EF4-FFF2-40B4-BE49-F238E27FC236}">
              <a16:creationId xmlns:a16="http://schemas.microsoft.com/office/drawing/2014/main" id="{5726AAAF-C76A-4CA2-B944-99C388706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9654180"/>
          <a:ext cx="8991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289</xdr:row>
      <xdr:rowOff>0</xdr:rowOff>
    </xdr:from>
    <xdr:to>
      <xdr:col>1</xdr:col>
      <xdr:colOff>971550</xdr:colOff>
      <xdr:row>289</xdr:row>
      <xdr:rowOff>245745</xdr:rowOff>
    </xdr:to>
    <xdr:pic>
      <xdr:nvPicPr>
        <xdr:cNvPr id="88" name="Picture 550" descr="BTM0054">
          <a:extLst>
            <a:ext uri="{FF2B5EF4-FFF2-40B4-BE49-F238E27FC236}">
              <a16:creationId xmlns:a16="http://schemas.microsoft.com/office/drawing/2014/main" id="{CD543A99-9BAA-4F29-89B7-FB568D6C1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0804800"/>
          <a:ext cx="9220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</xdr:colOff>
      <xdr:row>290</xdr:row>
      <xdr:rowOff>0</xdr:rowOff>
    </xdr:from>
    <xdr:to>
      <xdr:col>1</xdr:col>
      <xdr:colOff>838200</xdr:colOff>
      <xdr:row>290</xdr:row>
      <xdr:rowOff>342900</xdr:rowOff>
    </xdr:to>
    <xdr:pic>
      <xdr:nvPicPr>
        <xdr:cNvPr id="89" name="Picture 551" descr="BTM0055">
          <a:extLst>
            <a:ext uri="{FF2B5EF4-FFF2-40B4-BE49-F238E27FC236}">
              <a16:creationId xmlns:a16="http://schemas.microsoft.com/office/drawing/2014/main" id="{43F6B9EE-3C54-4B1C-B607-A96F1B319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91239140"/>
          <a:ext cx="7162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293</xdr:row>
      <xdr:rowOff>0</xdr:rowOff>
    </xdr:from>
    <xdr:to>
      <xdr:col>1</xdr:col>
      <xdr:colOff>742950</xdr:colOff>
      <xdr:row>293</xdr:row>
      <xdr:rowOff>283845</xdr:rowOff>
    </xdr:to>
    <xdr:pic>
      <xdr:nvPicPr>
        <xdr:cNvPr id="90" name="Picture 552" descr="BTM0056">
          <a:extLst>
            <a:ext uri="{FF2B5EF4-FFF2-40B4-BE49-F238E27FC236}">
              <a16:creationId xmlns:a16="http://schemas.microsoft.com/office/drawing/2014/main" id="{AB11F372-D604-4C61-A44B-FA45A99F4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93189860"/>
          <a:ext cx="6096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297</xdr:row>
      <xdr:rowOff>0</xdr:rowOff>
    </xdr:from>
    <xdr:to>
      <xdr:col>1</xdr:col>
      <xdr:colOff>609600</xdr:colOff>
      <xdr:row>297</xdr:row>
      <xdr:rowOff>514350</xdr:rowOff>
    </xdr:to>
    <xdr:pic>
      <xdr:nvPicPr>
        <xdr:cNvPr id="91" name="Picture 553" descr="BTM0058">
          <a:extLst>
            <a:ext uri="{FF2B5EF4-FFF2-40B4-BE49-F238E27FC236}">
              <a16:creationId xmlns:a16="http://schemas.microsoft.com/office/drawing/2014/main" id="{80B750B5-F606-46C2-BA8B-4ABEF7E87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5597780"/>
          <a:ext cx="53340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58</xdr:row>
      <xdr:rowOff>0</xdr:rowOff>
    </xdr:from>
    <xdr:to>
      <xdr:col>1</xdr:col>
      <xdr:colOff>510540</xdr:colOff>
      <xdr:row>58</xdr:row>
      <xdr:rowOff>510540</xdr:rowOff>
    </xdr:to>
    <xdr:pic>
      <xdr:nvPicPr>
        <xdr:cNvPr id="92" name="Picture 555" descr="BTP001">
          <a:extLst>
            <a:ext uri="{FF2B5EF4-FFF2-40B4-BE49-F238E27FC236}">
              <a16:creationId xmlns:a16="http://schemas.microsoft.com/office/drawing/2014/main" id="{DF92A01C-A356-47BE-9BD3-58919A335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5890200"/>
          <a:ext cx="4648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72</xdr:row>
      <xdr:rowOff>0</xdr:rowOff>
    </xdr:from>
    <xdr:to>
      <xdr:col>1</xdr:col>
      <xdr:colOff>533400</xdr:colOff>
      <xdr:row>72</xdr:row>
      <xdr:rowOff>472440</xdr:rowOff>
    </xdr:to>
    <xdr:pic>
      <xdr:nvPicPr>
        <xdr:cNvPr id="93" name="Picture 557" descr="BTP0010">
          <a:extLst>
            <a:ext uri="{FF2B5EF4-FFF2-40B4-BE49-F238E27FC236}">
              <a16:creationId xmlns:a16="http://schemas.microsoft.com/office/drawing/2014/main" id="{C410F6F9-26B1-42A6-BA0D-CEC6C26AA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4363640"/>
          <a:ext cx="4953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74</xdr:row>
      <xdr:rowOff>0</xdr:rowOff>
    </xdr:from>
    <xdr:to>
      <xdr:col>1</xdr:col>
      <xdr:colOff>474345</xdr:colOff>
      <xdr:row>74</xdr:row>
      <xdr:rowOff>438150</xdr:rowOff>
    </xdr:to>
    <xdr:pic>
      <xdr:nvPicPr>
        <xdr:cNvPr id="94" name="Picture 559" descr="BTP0011">
          <a:extLst>
            <a:ext uri="{FF2B5EF4-FFF2-40B4-BE49-F238E27FC236}">
              <a16:creationId xmlns:a16="http://schemas.microsoft.com/office/drawing/2014/main" id="{60293EF2-9D8E-4685-A234-56E6BEE1B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45430440"/>
          <a:ext cx="4419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175260</xdr:colOff>
      <xdr:row>76</xdr:row>
      <xdr:rowOff>0</xdr:rowOff>
    </xdr:from>
    <xdr:to>
      <xdr:col>1</xdr:col>
      <xdr:colOff>701040</xdr:colOff>
      <xdr:row>76</xdr:row>
      <xdr:rowOff>495300</xdr:rowOff>
    </xdr:to>
    <xdr:pic>
      <xdr:nvPicPr>
        <xdr:cNvPr id="95" name="Picture 560" descr="BTP0012">
          <a:extLst>
            <a:ext uri="{FF2B5EF4-FFF2-40B4-BE49-F238E27FC236}">
              <a16:creationId xmlns:a16="http://schemas.microsoft.com/office/drawing/2014/main" id="{3880B953-6F23-48A4-8F9F-CC57AB6A6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46527720"/>
          <a:ext cx="5181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78</xdr:row>
      <xdr:rowOff>0</xdr:rowOff>
    </xdr:from>
    <xdr:to>
      <xdr:col>1</xdr:col>
      <xdr:colOff>552450</xdr:colOff>
      <xdr:row>78</xdr:row>
      <xdr:rowOff>476250</xdr:rowOff>
    </xdr:to>
    <xdr:pic>
      <xdr:nvPicPr>
        <xdr:cNvPr id="96" name="Picture 561" descr="BTP0013">
          <a:extLst>
            <a:ext uri="{FF2B5EF4-FFF2-40B4-BE49-F238E27FC236}">
              <a16:creationId xmlns:a16="http://schemas.microsoft.com/office/drawing/2014/main" id="{ED725A03-01C8-403A-83A5-1C1C5766C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47701200"/>
          <a:ext cx="4953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80</xdr:row>
      <xdr:rowOff>0</xdr:rowOff>
    </xdr:from>
    <xdr:to>
      <xdr:col>1</xdr:col>
      <xdr:colOff>550545</xdr:colOff>
      <xdr:row>80</xdr:row>
      <xdr:rowOff>512445</xdr:rowOff>
    </xdr:to>
    <xdr:pic>
      <xdr:nvPicPr>
        <xdr:cNvPr id="97" name="Picture 562" descr="BTP0014">
          <a:extLst>
            <a:ext uri="{FF2B5EF4-FFF2-40B4-BE49-F238E27FC236}">
              <a16:creationId xmlns:a16="http://schemas.microsoft.com/office/drawing/2014/main" id="{5D44EBA1-51B5-4DCA-8CBB-D72D1A1A0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48798480"/>
          <a:ext cx="5181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82</xdr:row>
      <xdr:rowOff>0</xdr:rowOff>
    </xdr:from>
    <xdr:to>
      <xdr:col>1</xdr:col>
      <xdr:colOff>533400</xdr:colOff>
      <xdr:row>82</xdr:row>
      <xdr:rowOff>510540</xdr:rowOff>
    </xdr:to>
    <xdr:pic>
      <xdr:nvPicPr>
        <xdr:cNvPr id="98" name="Picture 563" descr="BTP0015">
          <a:extLst>
            <a:ext uri="{FF2B5EF4-FFF2-40B4-BE49-F238E27FC236}">
              <a16:creationId xmlns:a16="http://schemas.microsoft.com/office/drawing/2014/main" id="{D8C854BD-DCBE-4665-B31C-6A65DD590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0017680"/>
          <a:ext cx="5029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84</xdr:row>
      <xdr:rowOff>0</xdr:rowOff>
    </xdr:from>
    <xdr:to>
      <xdr:col>1</xdr:col>
      <xdr:colOff>552450</xdr:colOff>
      <xdr:row>84</xdr:row>
      <xdr:rowOff>434340</xdr:rowOff>
    </xdr:to>
    <xdr:pic>
      <xdr:nvPicPr>
        <xdr:cNvPr id="99" name="Picture 564" descr="BTP0016">
          <a:extLst>
            <a:ext uri="{FF2B5EF4-FFF2-40B4-BE49-F238E27FC236}">
              <a16:creationId xmlns:a16="http://schemas.microsoft.com/office/drawing/2014/main" id="{B633180E-3B00-48C0-9BA2-EBD56BEF1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51160680"/>
          <a:ext cx="4267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100</xdr:row>
      <xdr:rowOff>0</xdr:rowOff>
    </xdr:from>
    <xdr:to>
      <xdr:col>1</xdr:col>
      <xdr:colOff>933450</xdr:colOff>
      <xdr:row>100</xdr:row>
      <xdr:rowOff>281940</xdr:rowOff>
    </xdr:to>
    <xdr:pic>
      <xdr:nvPicPr>
        <xdr:cNvPr id="100" name="Picture 569" descr="BTP0020">
          <a:extLst>
            <a:ext uri="{FF2B5EF4-FFF2-40B4-BE49-F238E27FC236}">
              <a16:creationId xmlns:a16="http://schemas.microsoft.com/office/drawing/2014/main" id="{AF106DB9-2793-4C81-A779-11A399A2F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6199632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101</xdr:row>
      <xdr:rowOff>0</xdr:rowOff>
    </xdr:from>
    <xdr:to>
      <xdr:col>1</xdr:col>
      <xdr:colOff>779145</xdr:colOff>
      <xdr:row>101</xdr:row>
      <xdr:rowOff>476250</xdr:rowOff>
    </xdr:to>
    <xdr:pic>
      <xdr:nvPicPr>
        <xdr:cNvPr id="101" name="Picture 572" descr="BTP0021">
          <a:extLst>
            <a:ext uri="{FF2B5EF4-FFF2-40B4-BE49-F238E27FC236}">
              <a16:creationId xmlns:a16="http://schemas.microsoft.com/office/drawing/2014/main" id="{FD521FAC-51F1-4085-B670-248458673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2438280"/>
          <a:ext cx="67818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103</xdr:row>
      <xdr:rowOff>0</xdr:rowOff>
    </xdr:from>
    <xdr:to>
      <xdr:col>1</xdr:col>
      <xdr:colOff>701040</xdr:colOff>
      <xdr:row>103</xdr:row>
      <xdr:rowOff>434340</xdr:rowOff>
    </xdr:to>
    <xdr:pic>
      <xdr:nvPicPr>
        <xdr:cNvPr id="102" name="Picture 575" descr="BTP0022">
          <a:extLst>
            <a:ext uri="{FF2B5EF4-FFF2-40B4-BE49-F238E27FC236}">
              <a16:creationId xmlns:a16="http://schemas.microsoft.com/office/drawing/2014/main" id="{35A67B7E-AFF6-4937-B4A8-91264EA23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3596520"/>
          <a:ext cx="6553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436245</xdr:colOff>
      <xdr:row>61</xdr:row>
      <xdr:rowOff>472440</xdr:rowOff>
    </xdr:to>
    <xdr:pic>
      <xdr:nvPicPr>
        <xdr:cNvPr id="103" name="Picture 590" descr="BTP004-1">
          <a:extLst>
            <a:ext uri="{FF2B5EF4-FFF2-40B4-BE49-F238E27FC236}">
              <a16:creationId xmlns:a16="http://schemas.microsoft.com/office/drawing/2014/main" id="{1689B10C-F264-406C-9672-F5AE3ECB4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31420"/>
          <a:ext cx="44958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62</xdr:row>
      <xdr:rowOff>0</xdr:rowOff>
    </xdr:from>
    <xdr:to>
      <xdr:col>1</xdr:col>
      <xdr:colOff>571500</xdr:colOff>
      <xdr:row>62</xdr:row>
      <xdr:rowOff>476250</xdr:rowOff>
    </xdr:to>
    <xdr:pic>
      <xdr:nvPicPr>
        <xdr:cNvPr id="104" name="Picture 593" descr="BTP005">
          <a:extLst>
            <a:ext uri="{FF2B5EF4-FFF2-40B4-BE49-F238E27FC236}">
              <a16:creationId xmlns:a16="http://schemas.microsoft.com/office/drawing/2014/main" id="{B4834D77-D732-406E-9A28-FA097FF4B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541960"/>
          <a:ext cx="4953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64</xdr:row>
      <xdr:rowOff>0</xdr:rowOff>
    </xdr:from>
    <xdr:to>
      <xdr:col>1</xdr:col>
      <xdr:colOff>552450</xdr:colOff>
      <xdr:row>64</xdr:row>
      <xdr:rowOff>514350</xdr:rowOff>
    </xdr:to>
    <xdr:pic>
      <xdr:nvPicPr>
        <xdr:cNvPr id="105" name="Picture 595" descr="BTP006">
          <a:extLst>
            <a:ext uri="{FF2B5EF4-FFF2-40B4-BE49-F238E27FC236}">
              <a16:creationId xmlns:a16="http://schemas.microsoft.com/office/drawing/2014/main" id="{AB12BEA6-7B01-4B4B-9BCA-9AC7F5676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39700200"/>
          <a:ext cx="5334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66</xdr:row>
      <xdr:rowOff>0</xdr:rowOff>
    </xdr:from>
    <xdr:to>
      <xdr:col>1</xdr:col>
      <xdr:colOff>552450</xdr:colOff>
      <xdr:row>66</xdr:row>
      <xdr:rowOff>512445</xdr:rowOff>
    </xdr:to>
    <xdr:pic>
      <xdr:nvPicPr>
        <xdr:cNvPr id="106" name="Picture 597" descr="BTP007">
          <a:extLst>
            <a:ext uri="{FF2B5EF4-FFF2-40B4-BE49-F238E27FC236}">
              <a16:creationId xmlns:a16="http://schemas.microsoft.com/office/drawing/2014/main" id="{2F7E1C80-16C7-4C0A-A5DF-EC5E3DD43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0866060"/>
          <a:ext cx="53340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68</xdr:row>
      <xdr:rowOff>0</xdr:rowOff>
    </xdr:from>
    <xdr:to>
      <xdr:col>1</xdr:col>
      <xdr:colOff>548640</xdr:colOff>
      <xdr:row>68</xdr:row>
      <xdr:rowOff>474345</xdr:rowOff>
    </xdr:to>
    <xdr:pic>
      <xdr:nvPicPr>
        <xdr:cNvPr id="107" name="Picture 600" descr="BTP008">
          <a:extLst>
            <a:ext uri="{FF2B5EF4-FFF2-40B4-BE49-F238E27FC236}">
              <a16:creationId xmlns:a16="http://schemas.microsoft.com/office/drawing/2014/main" id="{BB3EACC4-15A4-4926-AECD-F7DFC8F54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2024300"/>
          <a:ext cx="5029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70</xdr:row>
      <xdr:rowOff>0</xdr:rowOff>
    </xdr:from>
    <xdr:to>
      <xdr:col>1</xdr:col>
      <xdr:colOff>552450</xdr:colOff>
      <xdr:row>70</xdr:row>
      <xdr:rowOff>512445</xdr:rowOff>
    </xdr:to>
    <xdr:pic>
      <xdr:nvPicPr>
        <xdr:cNvPr id="108" name="Picture 602" descr="BTP009">
          <a:extLst>
            <a:ext uri="{FF2B5EF4-FFF2-40B4-BE49-F238E27FC236}">
              <a16:creationId xmlns:a16="http://schemas.microsoft.com/office/drawing/2014/main" id="{CCAD55BC-CCBA-4B11-92F4-108BE8E1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43220640"/>
          <a:ext cx="5257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175260</xdr:colOff>
      <xdr:row>23</xdr:row>
      <xdr:rowOff>121920</xdr:rowOff>
    </xdr:from>
    <xdr:to>
      <xdr:col>1</xdr:col>
      <xdr:colOff>1045845</xdr:colOff>
      <xdr:row>23</xdr:row>
      <xdr:rowOff>512445</xdr:rowOff>
    </xdr:to>
    <xdr:pic>
      <xdr:nvPicPr>
        <xdr:cNvPr id="109" name="Picture 605" descr="BTS008">
          <a:extLst>
            <a:ext uri="{FF2B5EF4-FFF2-40B4-BE49-F238E27FC236}">
              <a16:creationId xmlns:a16="http://schemas.microsoft.com/office/drawing/2014/main" id="{3521552A-34E9-49EF-A77D-3365F8359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2397740"/>
          <a:ext cx="8839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26</xdr:row>
      <xdr:rowOff>83820</xdr:rowOff>
    </xdr:from>
    <xdr:to>
      <xdr:col>1</xdr:col>
      <xdr:colOff>933450</xdr:colOff>
      <xdr:row>26</xdr:row>
      <xdr:rowOff>514350</xdr:rowOff>
    </xdr:to>
    <xdr:pic>
      <xdr:nvPicPr>
        <xdr:cNvPr id="110" name="Picture 610" descr="BTS011">
          <a:extLst>
            <a:ext uri="{FF2B5EF4-FFF2-40B4-BE49-F238E27FC236}">
              <a16:creationId xmlns:a16="http://schemas.microsoft.com/office/drawing/2014/main" id="{BF6EDB5C-0A6B-426B-B005-DAB08BEFD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4401800"/>
          <a:ext cx="8458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36</xdr:row>
      <xdr:rowOff>0</xdr:rowOff>
    </xdr:from>
    <xdr:to>
      <xdr:col>1</xdr:col>
      <xdr:colOff>817245</xdr:colOff>
      <xdr:row>36</xdr:row>
      <xdr:rowOff>476250</xdr:rowOff>
    </xdr:to>
    <xdr:pic>
      <xdr:nvPicPr>
        <xdr:cNvPr id="111" name="Picture 620" descr="BTS016">
          <a:extLst>
            <a:ext uri="{FF2B5EF4-FFF2-40B4-BE49-F238E27FC236}">
              <a16:creationId xmlns:a16="http://schemas.microsoft.com/office/drawing/2014/main" id="{615CF220-E882-4763-96EE-9BF9FD863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1183600"/>
          <a:ext cx="79248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38</xdr:row>
      <xdr:rowOff>0</xdr:rowOff>
    </xdr:from>
    <xdr:to>
      <xdr:col>1</xdr:col>
      <xdr:colOff>933450</xdr:colOff>
      <xdr:row>38</xdr:row>
      <xdr:rowOff>548640</xdr:rowOff>
    </xdr:to>
    <xdr:pic>
      <xdr:nvPicPr>
        <xdr:cNvPr id="112" name="Picture 621" descr="BTS018">
          <a:extLst>
            <a:ext uri="{FF2B5EF4-FFF2-40B4-BE49-F238E27FC236}">
              <a16:creationId xmlns:a16="http://schemas.microsoft.com/office/drawing/2014/main" id="{85344ACF-C13D-4536-99FD-5FD3CDCAB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418040"/>
          <a:ext cx="9144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39</xdr:row>
      <xdr:rowOff>0</xdr:rowOff>
    </xdr:from>
    <xdr:to>
      <xdr:col>1</xdr:col>
      <xdr:colOff>855345</xdr:colOff>
      <xdr:row>39</xdr:row>
      <xdr:rowOff>436245</xdr:rowOff>
    </xdr:to>
    <xdr:pic>
      <xdr:nvPicPr>
        <xdr:cNvPr id="113" name="Picture 622" descr="BTS019">
          <a:extLst>
            <a:ext uri="{FF2B5EF4-FFF2-40B4-BE49-F238E27FC236}">
              <a16:creationId xmlns:a16="http://schemas.microsoft.com/office/drawing/2014/main" id="{E7D6C4E8-9361-4E7C-A6A0-3D79C5944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3065740"/>
          <a:ext cx="84582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41</xdr:row>
      <xdr:rowOff>0</xdr:rowOff>
    </xdr:from>
    <xdr:to>
      <xdr:col>1</xdr:col>
      <xdr:colOff>891540</xdr:colOff>
      <xdr:row>41</xdr:row>
      <xdr:rowOff>457200</xdr:rowOff>
    </xdr:to>
    <xdr:pic>
      <xdr:nvPicPr>
        <xdr:cNvPr id="114" name="Picture 626" descr="BTS021">
          <a:extLst>
            <a:ext uri="{FF2B5EF4-FFF2-40B4-BE49-F238E27FC236}">
              <a16:creationId xmlns:a16="http://schemas.microsoft.com/office/drawing/2014/main" id="{DB84DA6B-B810-440B-8DC7-A31E12855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4163020"/>
          <a:ext cx="8610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</xdr:colOff>
      <xdr:row>45</xdr:row>
      <xdr:rowOff>38100</xdr:rowOff>
    </xdr:from>
    <xdr:to>
      <xdr:col>1</xdr:col>
      <xdr:colOff>548640</xdr:colOff>
      <xdr:row>45</xdr:row>
      <xdr:rowOff>512445</xdr:rowOff>
    </xdr:to>
    <xdr:pic>
      <xdr:nvPicPr>
        <xdr:cNvPr id="115" name="Picture 633" descr="BTS027">
          <a:extLst>
            <a:ext uri="{FF2B5EF4-FFF2-40B4-BE49-F238E27FC236}">
              <a16:creationId xmlns:a16="http://schemas.microsoft.com/office/drawing/2014/main" id="{3EEBD922-C6E6-4E10-A3F7-9F527CC70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6761440"/>
          <a:ext cx="4572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220980</xdr:colOff>
      <xdr:row>16</xdr:row>
      <xdr:rowOff>160020</xdr:rowOff>
    </xdr:from>
    <xdr:to>
      <xdr:col>1</xdr:col>
      <xdr:colOff>628650</xdr:colOff>
      <xdr:row>16</xdr:row>
      <xdr:rowOff>548640</xdr:rowOff>
    </xdr:to>
    <xdr:pic>
      <xdr:nvPicPr>
        <xdr:cNvPr id="116" name="Picture 649" descr="BTS003-2">
          <a:extLst>
            <a:ext uri="{FF2B5EF4-FFF2-40B4-BE49-F238E27FC236}">
              <a16:creationId xmlns:a16="http://schemas.microsoft.com/office/drawing/2014/main" id="{2EB8895C-5136-429E-AC73-29424E97B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7200900"/>
          <a:ext cx="4038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17</xdr:row>
      <xdr:rowOff>175260</xdr:rowOff>
    </xdr:from>
    <xdr:to>
      <xdr:col>1</xdr:col>
      <xdr:colOff>967740</xdr:colOff>
      <xdr:row>17</xdr:row>
      <xdr:rowOff>628650</xdr:rowOff>
    </xdr:to>
    <xdr:pic>
      <xdr:nvPicPr>
        <xdr:cNvPr id="117" name="Picture 651" descr="BTS004">
          <a:extLst>
            <a:ext uri="{FF2B5EF4-FFF2-40B4-BE49-F238E27FC236}">
              <a16:creationId xmlns:a16="http://schemas.microsoft.com/office/drawing/2014/main" id="{BAACA29E-8C3B-4124-BEA4-F14948B92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962900"/>
          <a:ext cx="9372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19</xdr:row>
      <xdr:rowOff>144780</xdr:rowOff>
    </xdr:from>
    <xdr:to>
      <xdr:col>1</xdr:col>
      <xdr:colOff>929640</xdr:colOff>
      <xdr:row>19</xdr:row>
      <xdr:rowOff>438150</xdr:rowOff>
    </xdr:to>
    <xdr:pic>
      <xdr:nvPicPr>
        <xdr:cNvPr id="118" name="Picture 652" descr="BTS005">
          <a:extLst>
            <a:ext uri="{FF2B5EF4-FFF2-40B4-BE49-F238E27FC236}">
              <a16:creationId xmlns:a16="http://schemas.microsoft.com/office/drawing/2014/main" id="{C26A832A-563F-4379-8F74-21EE22AF7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64040"/>
          <a:ext cx="9220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21</xdr:row>
      <xdr:rowOff>60960</xdr:rowOff>
    </xdr:from>
    <xdr:to>
      <xdr:col>1</xdr:col>
      <xdr:colOff>891540</xdr:colOff>
      <xdr:row>21</xdr:row>
      <xdr:rowOff>628650</xdr:rowOff>
    </xdr:to>
    <xdr:pic>
      <xdr:nvPicPr>
        <xdr:cNvPr id="119" name="Picture 654" descr="BTS006">
          <a:extLst>
            <a:ext uri="{FF2B5EF4-FFF2-40B4-BE49-F238E27FC236}">
              <a16:creationId xmlns:a16="http://schemas.microsoft.com/office/drawing/2014/main" id="{575A96FC-FE03-4FC6-9D95-D65D2F51D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873740"/>
          <a:ext cx="69342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</xdr:colOff>
      <xdr:row>22</xdr:row>
      <xdr:rowOff>152400</xdr:rowOff>
    </xdr:from>
    <xdr:to>
      <xdr:col>1</xdr:col>
      <xdr:colOff>931545</xdr:colOff>
      <xdr:row>22</xdr:row>
      <xdr:rowOff>609600</xdr:rowOff>
    </xdr:to>
    <xdr:pic>
      <xdr:nvPicPr>
        <xdr:cNvPr id="120" name="Picture 656" descr="BTS007">
          <a:extLst>
            <a:ext uri="{FF2B5EF4-FFF2-40B4-BE49-F238E27FC236}">
              <a16:creationId xmlns:a16="http://schemas.microsoft.com/office/drawing/2014/main" id="{733B0268-9D08-4595-A65D-C5FD8ED25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1696700"/>
          <a:ext cx="8001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</xdr:colOff>
      <xdr:row>412</xdr:row>
      <xdr:rowOff>0</xdr:rowOff>
    </xdr:from>
    <xdr:to>
      <xdr:col>1</xdr:col>
      <xdr:colOff>800100</xdr:colOff>
      <xdr:row>412</xdr:row>
      <xdr:rowOff>396240</xdr:rowOff>
    </xdr:to>
    <xdr:pic>
      <xdr:nvPicPr>
        <xdr:cNvPr id="121" name="Picture 671" descr="BTT0014">
          <a:extLst>
            <a:ext uri="{FF2B5EF4-FFF2-40B4-BE49-F238E27FC236}">
              <a16:creationId xmlns:a16="http://schemas.microsoft.com/office/drawing/2014/main" id="{4BC0413A-4B60-4AA8-9C44-0D45181C9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73847560"/>
          <a:ext cx="71628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182880</xdr:colOff>
      <xdr:row>413</xdr:row>
      <xdr:rowOff>0</xdr:rowOff>
    </xdr:from>
    <xdr:to>
      <xdr:col>1</xdr:col>
      <xdr:colOff>704850</xdr:colOff>
      <xdr:row>413</xdr:row>
      <xdr:rowOff>514350</xdr:rowOff>
    </xdr:to>
    <xdr:pic>
      <xdr:nvPicPr>
        <xdr:cNvPr id="122" name="Picture 673" descr="BTT0016">
          <a:extLst>
            <a:ext uri="{FF2B5EF4-FFF2-40B4-BE49-F238E27FC236}">
              <a16:creationId xmlns:a16="http://schemas.microsoft.com/office/drawing/2014/main" id="{0803412B-9184-45FC-84D2-D8F74CC1B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74342860"/>
          <a:ext cx="5181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415</xdr:row>
      <xdr:rowOff>0</xdr:rowOff>
    </xdr:from>
    <xdr:to>
      <xdr:col>1</xdr:col>
      <xdr:colOff>626745</xdr:colOff>
      <xdr:row>415</xdr:row>
      <xdr:rowOff>512445</xdr:rowOff>
    </xdr:to>
    <xdr:pic>
      <xdr:nvPicPr>
        <xdr:cNvPr id="123" name="Picture 676" descr="BTT0017">
          <a:extLst>
            <a:ext uri="{FF2B5EF4-FFF2-40B4-BE49-F238E27FC236}">
              <a16:creationId xmlns:a16="http://schemas.microsoft.com/office/drawing/2014/main" id="{C4398DA6-BD12-43FE-802B-1FB0EE3C1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75546820"/>
          <a:ext cx="4876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416</xdr:row>
      <xdr:rowOff>0</xdr:rowOff>
    </xdr:from>
    <xdr:to>
      <xdr:col>1</xdr:col>
      <xdr:colOff>857250</xdr:colOff>
      <xdr:row>416</xdr:row>
      <xdr:rowOff>400050</xdr:rowOff>
    </xdr:to>
    <xdr:pic>
      <xdr:nvPicPr>
        <xdr:cNvPr id="124" name="Picture 684" descr="BTT0020">
          <a:extLst>
            <a:ext uri="{FF2B5EF4-FFF2-40B4-BE49-F238E27FC236}">
              <a16:creationId xmlns:a16="http://schemas.microsoft.com/office/drawing/2014/main" id="{0D796237-2DD6-4A40-BE20-8FD1FD73A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76179280"/>
          <a:ext cx="8001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417</xdr:row>
      <xdr:rowOff>0</xdr:rowOff>
    </xdr:from>
    <xdr:to>
      <xdr:col>1</xdr:col>
      <xdr:colOff>628650</xdr:colOff>
      <xdr:row>417</xdr:row>
      <xdr:rowOff>245745</xdr:rowOff>
    </xdr:to>
    <xdr:pic>
      <xdr:nvPicPr>
        <xdr:cNvPr id="125" name="Picture 685" descr="BTT0021">
          <a:extLst>
            <a:ext uri="{FF2B5EF4-FFF2-40B4-BE49-F238E27FC236}">
              <a16:creationId xmlns:a16="http://schemas.microsoft.com/office/drawing/2014/main" id="{8B96F1AA-7E5C-484F-AC24-5D9E39EB9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76682200"/>
          <a:ext cx="5715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418</xdr:row>
      <xdr:rowOff>0</xdr:rowOff>
    </xdr:from>
    <xdr:to>
      <xdr:col>1</xdr:col>
      <xdr:colOff>931545</xdr:colOff>
      <xdr:row>418</xdr:row>
      <xdr:rowOff>342900</xdr:rowOff>
    </xdr:to>
    <xdr:pic>
      <xdr:nvPicPr>
        <xdr:cNvPr id="126" name="Picture 686" descr="BTT0022">
          <a:extLst>
            <a:ext uri="{FF2B5EF4-FFF2-40B4-BE49-F238E27FC236}">
              <a16:creationId xmlns:a16="http://schemas.microsoft.com/office/drawing/2014/main" id="{1CB65523-8AD5-47AC-B837-E4ED35899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77154640"/>
          <a:ext cx="9220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</xdr:colOff>
      <xdr:row>414</xdr:row>
      <xdr:rowOff>0</xdr:rowOff>
    </xdr:from>
    <xdr:to>
      <xdr:col>1</xdr:col>
      <xdr:colOff>666750</xdr:colOff>
      <xdr:row>414</xdr:row>
      <xdr:rowOff>476250</xdr:rowOff>
    </xdr:to>
    <xdr:pic>
      <xdr:nvPicPr>
        <xdr:cNvPr id="127" name="Picture 702" descr="JST0016">
          <a:extLst>
            <a:ext uri="{FF2B5EF4-FFF2-40B4-BE49-F238E27FC236}">
              <a16:creationId xmlns:a16="http://schemas.microsoft.com/office/drawing/2014/main" id="{70BA6FD5-42EB-4737-AC6C-4CF8FC658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274975320"/>
          <a:ext cx="5181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420</xdr:row>
      <xdr:rowOff>0</xdr:rowOff>
    </xdr:from>
    <xdr:to>
      <xdr:col>1</xdr:col>
      <xdr:colOff>971550</xdr:colOff>
      <xdr:row>420</xdr:row>
      <xdr:rowOff>472440</xdr:rowOff>
    </xdr:to>
    <xdr:pic>
      <xdr:nvPicPr>
        <xdr:cNvPr id="128" name="Picture 703" descr="JST0024">
          <a:extLst>
            <a:ext uri="{FF2B5EF4-FFF2-40B4-BE49-F238E27FC236}">
              <a16:creationId xmlns:a16="http://schemas.microsoft.com/office/drawing/2014/main" id="{7895C3B8-360B-4579-8311-CEE8CC4B1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78366220"/>
          <a:ext cx="9525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176</xdr:row>
      <xdr:rowOff>0</xdr:rowOff>
    </xdr:from>
    <xdr:to>
      <xdr:col>1</xdr:col>
      <xdr:colOff>815340</xdr:colOff>
      <xdr:row>176</xdr:row>
      <xdr:rowOff>739140</xdr:rowOff>
    </xdr:to>
    <xdr:pic>
      <xdr:nvPicPr>
        <xdr:cNvPr id="129" name="Picture 705" descr="JSL0023">
          <a:extLst>
            <a:ext uri="{FF2B5EF4-FFF2-40B4-BE49-F238E27FC236}">
              <a16:creationId xmlns:a16="http://schemas.microsoft.com/office/drawing/2014/main" id="{921EEDC0-7897-4B70-ADC9-C0C6B1C68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15389660"/>
          <a:ext cx="7467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373</xdr:row>
      <xdr:rowOff>0</xdr:rowOff>
    </xdr:from>
    <xdr:to>
      <xdr:col>1</xdr:col>
      <xdr:colOff>929640</xdr:colOff>
      <xdr:row>373</xdr:row>
      <xdr:rowOff>400050</xdr:rowOff>
    </xdr:to>
    <xdr:pic>
      <xdr:nvPicPr>
        <xdr:cNvPr id="130" name="Picture 710" descr="BTB0013-1">
          <a:extLst>
            <a:ext uri="{FF2B5EF4-FFF2-40B4-BE49-F238E27FC236}">
              <a16:creationId xmlns:a16="http://schemas.microsoft.com/office/drawing/2014/main" id="{50E3076A-6CEA-46EB-B84C-32FF68689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48495820"/>
          <a:ext cx="8458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421</xdr:row>
      <xdr:rowOff>0</xdr:rowOff>
    </xdr:from>
    <xdr:to>
      <xdr:col>1</xdr:col>
      <xdr:colOff>742950</xdr:colOff>
      <xdr:row>421</xdr:row>
      <xdr:rowOff>571500</xdr:rowOff>
    </xdr:to>
    <xdr:pic>
      <xdr:nvPicPr>
        <xdr:cNvPr id="131" name="Picture 711" descr="BTT0025">
          <a:extLst>
            <a:ext uri="{FF2B5EF4-FFF2-40B4-BE49-F238E27FC236}">
              <a16:creationId xmlns:a16="http://schemas.microsoft.com/office/drawing/2014/main" id="{3168A0DA-2E63-4BB3-AF74-4CB9375C6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78945340"/>
          <a:ext cx="7086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422</xdr:row>
      <xdr:rowOff>0</xdr:rowOff>
    </xdr:from>
    <xdr:to>
      <xdr:col>1</xdr:col>
      <xdr:colOff>819150</xdr:colOff>
      <xdr:row>422</xdr:row>
      <xdr:rowOff>510540</xdr:rowOff>
    </xdr:to>
    <xdr:pic>
      <xdr:nvPicPr>
        <xdr:cNvPr id="132" name="Picture 712" descr="BTT0026">
          <a:extLst>
            <a:ext uri="{FF2B5EF4-FFF2-40B4-BE49-F238E27FC236}">
              <a16:creationId xmlns:a16="http://schemas.microsoft.com/office/drawing/2014/main" id="{36F71BF5-68C9-4CBC-80CC-47F3F8553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79615900"/>
          <a:ext cx="6858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423</xdr:row>
      <xdr:rowOff>0</xdr:rowOff>
    </xdr:from>
    <xdr:to>
      <xdr:col>1</xdr:col>
      <xdr:colOff>800100</xdr:colOff>
      <xdr:row>423</xdr:row>
      <xdr:rowOff>550545</xdr:rowOff>
    </xdr:to>
    <xdr:pic>
      <xdr:nvPicPr>
        <xdr:cNvPr id="133" name="Picture 713" descr="BTT0027">
          <a:extLst>
            <a:ext uri="{FF2B5EF4-FFF2-40B4-BE49-F238E27FC236}">
              <a16:creationId xmlns:a16="http://schemas.microsoft.com/office/drawing/2014/main" id="{919D47FE-C7AB-4E14-81A5-02985B9D4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0210260"/>
          <a:ext cx="7239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424</xdr:row>
      <xdr:rowOff>0</xdr:rowOff>
    </xdr:from>
    <xdr:to>
      <xdr:col>1</xdr:col>
      <xdr:colOff>664845</xdr:colOff>
      <xdr:row>424</xdr:row>
      <xdr:rowOff>436245</xdr:rowOff>
    </xdr:to>
    <xdr:pic>
      <xdr:nvPicPr>
        <xdr:cNvPr id="134" name="Picture 714" descr="BTT0028">
          <a:extLst>
            <a:ext uri="{FF2B5EF4-FFF2-40B4-BE49-F238E27FC236}">
              <a16:creationId xmlns:a16="http://schemas.microsoft.com/office/drawing/2014/main" id="{C96DCA7F-F976-4711-A3D1-60E6C4EE1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280865580"/>
          <a:ext cx="60960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</xdr:colOff>
      <xdr:row>425</xdr:row>
      <xdr:rowOff>0</xdr:rowOff>
    </xdr:from>
    <xdr:to>
      <xdr:col>1</xdr:col>
      <xdr:colOff>777240</xdr:colOff>
      <xdr:row>425</xdr:row>
      <xdr:rowOff>457200</xdr:rowOff>
    </xdr:to>
    <xdr:pic>
      <xdr:nvPicPr>
        <xdr:cNvPr id="135" name="Picture 716" descr="BTT0029">
          <a:extLst>
            <a:ext uri="{FF2B5EF4-FFF2-40B4-BE49-F238E27FC236}">
              <a16:creationId xmlns:a16="http://schemas.microsoft.com/office/drawing/2014/main" id="{FB5C9819-5179-42BF-A4BF-00C30CF88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81482800"/>
          <a:ext cx="647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426</xdr:row>
      <xdr:rowOff>121920</xdr:rowOff>
    </xdr:from>
    <xdr:to>
      <xdr:col>1</xdr:col>
      <xdr:colOff>952500</xdr:colOff>
      <xdr:row>426</xdr:row>
      <xdr:rowOff>571500</xdr:rowOff>
    </xdr:to>
    <xdr:pic>
      <xdr:nvPicPr>
        <xdr:cNvPr id="136" name="Picture 718" descr="BTT0030">
          <a:extLst>
            <a:ext uri="{FF2B5EF4-FFF2-40B4-BE49-F238E27FC236}">
              <a16:creationId xmlns:a16="http://schemas.microsoft.com/office/drawing/2014/main" id="{D5509154-6165-4D0D-AAF2-168ED20E6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82199080"/>
          <a:ext cx="68580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182880</xdr:colOff>
      <xdr:row>427</xdr:row>
      <xdr:rowOff>0</xdr:rowOff>
    </xdr:from>
    <xdr:to>
      <xdr:col>1</xdr:col>
      <xdr:colOff>952500</xdr:colOff>
      <xdr:row>427</xdr:row>
      <xdr:rowOff>590550</xdr:rowOff>
    </xdr:to>
    <xdr:pic>
      <xdr:nvPicPr>
        <xdr:cNvPr id="137" name="Picture 720" descr="BTT0031">
          <a:extLst>
            <a:ext uri="{FF2B5EF4-FFF2-40B4-BE49-F238E27FC236}">
              <a16:creationId xmlns:a16="http://schemas.microsoft.com/office/drawing/2014/main" id="{53913C21-16FC-4963-9ED9-FDE44DEFF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82671520"/>
          <a:ext cx="76962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428</xdr:row>
      <xdr:rowOff>0</xdr:rowOff>
    </xdr:from>
    <xdr:to>
      <xdr:col>1</xdr:col>
      <xdr:colOff>777240</xdr:colOff>
      <xdr:row>428</xdr:row>
      <xdr:rowOff>512445</xdr:rowOff>
    </xdr:to>
    <xdr:pic>
      <xdr:nvPicPr>
        <xdr:cNvPr id="138" name="Picture 722" descr="BTT0032">
          <a:extLst>
            <a:ext uri="{FF2B5EF4-FFF2-40B4-BE49-F238E27FC236}">
              <a16:creationId xmlns:a16="http://schemas.microsoft.com/office/drawing/2014/main" id="{6937CE62-A70B-4763-B5DF-FB676E7ED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3319220"/>
          <a:ext cx="69342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429</xdr:row>
      <xdr:rowOff>0</xdr:rowOff>
    </xdr:from>
    <xdr:to>
      <xdr:col>1</xdr:col>
      <xdr:colOff>779145</xdr:colOff>
      <xdr:row>429</xdr:row>
      <xdr:rowOff>552450</xdr:rowOff>
    </xdr:to>
    <xdr:pic>
      <xdr:nvPicPr>
        <xdr:cNvPr id="139" name="Picture 723" descr="BTT0033">
          <a:extLst>
            <a:ext uri="{FF2B5EF4-FFF2-40B4-BE49-F238E27FC236}">
              <a16:creationId xmlns:a16="http://schemas.microsoft.com/office/drawing/2014/main" id="{6B0C79C8-E589-459F-B4F8-59948E2F1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83913580"/>
          <a:ext cx="7696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430</xdr:row>
      <xdr:rowOff>0</xdr:rowOff>
    </xdr:from>
    <xdr:to>
      <xdr:col>1</xdr:col>
      <xdr:colOff>781050</xdr:colOff>
      <xdr:row>430</xdr:row>
      <xdr:rowOff>495300</xdr:rowOff>
    </xdr:to>
    <xdr:pic>
      <xdr:nvPicPr>
        <xdr:cNvPr id="140" name="Picture 724" descr="BTT0034">
          <a:extLst>
            <a:ext uri="{FF2B5EF4-FFF2-40B4-BE49-F238E27FC236}">
              <a16:creationId xmlns:a16="http://schemas.microsoft.com/office/drawing/2014/main" id="{77ED7D1D-80D4-4FCE-A967-72A65D156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4507940"/>
          <a:ext cx="7086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431</xdr:row>
      <xdr:rowOff>0</xdr:rowOff>
    </xdr:from>
    <xdr:to>
      <xdr:col>1</xdr:col>
      <xdr:colOff>781050</xdr:colOff>
      <xdr:row>431</xdr:row>
      <xdr:rowOff>514350</xdr:rowOff>
    </xdr:to>
    <xdr:pic>
      <xdr:nvPicPr>
        <xdr:cNvPr id="141" name="Picture 725" descr="BTT0035">
          <a:extLst>
            <a:ext uri="{FF2B5EF4-FFF2-40B4-BE49-F238E27FC236}">
              <a16:creationId xmlns:a16="http://schemas.microsoft.com/office/drawing/2014/main" id="{FF582B0A-7D08-4992-B2A3-1E5A770F2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85064200"/>
          <a:ext cx="74676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432</xdr:row>
      <xdr:rowOff>0</xdr:rowOff>
    </xdr:from>
    <xdr:to>
      <xdr:col>1</xdr:col>
      <xdr:colOff>779145</xdr:colOff>
      <xdr:row>432</xdr:row>
      <xdr:rowOff>624840</xdr:rowOff>
    </xdr:to>
    <xdr:pic>
      <xdr:nvPicPr>
        <xdr:cNvPr id="142" name="Picture 726" descr="BTT0036">
          <a:extLst>
            <a:ext uri="{FF2B5EF4-FFF2-40B4-BE49-F238E27FC236}">
              <a16:creationId xmlns:a16="http://schemas.microsoft.com/office/drawing/2014/main" id="{E2AB65AE-342B-4375-8B1C-8BECEB7A8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85681420"/>
          <a:ext cx="73152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433</xdr:row>
      <xdr:rowOff>0</xdr:rowOff>
    </xdr:from>
    <xdr:to>
      <xdr:col>1</xdr:col>
      <xdr:colOff>628650</xdr:colOff>
      <xdr:row>433</xdr:row>
      <xdr:rowOff>495300</xdr:rowOff>
    </xdr:to>
    <xdr:pic>
      <xdr:nvPicPr>
        <xdr:cNvPr id="143" name="Picture 727" descr="BTT0037">
          <a:extLst>
            <a:ext uri="{FF2B5EF4-FFF2-40B4-BE49-F238E27FC236}">
              <a16:creationId xmlns:a16="http://schemas.microsoft.com/office/drawing/2014/main" id="{FC0A3702-B8C0-4197-9CD9-4F2F21EA6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286390080"/>
          <a:ext cx="5562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433</xdr:row>
      <xdr:rowOff>525780</xdr:rowOff>
    </xdr:from>
    <xdr:to>
      <xdr:col>1</xdr:col>
      <xdr:colOff>664845</xdr:colOff>
      <xdr:row>434</xdr:row>
      <xdr:rowOff>514350</xdr:rowOff>
    </xdr:to>
    <xdr:pic>
      <xdr:nvPicPr>
        <xdr:cNvPr id="144" name="Picture 728" descr="BTT0038">
          <a:extLst>
            <a:ext uri="{FF2B5EF4-FFF2-40B4-BE49-F238E27FC236}">
              <a16:creationId xmlns:a16="http://schemas.microsoft.com/office/drawing/2014/main" id="{FC0900B1-4950-4B16-A9DB-A8148CBF6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86915860"/>
          <a:ext cx="63246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175260</xdr:colOff>
      <xdr:row>435</xdr:row>
      <xdr:rowOff>83820</xdr:rowOff>
    </xdr:from>
    <xdr:to>
      <xdr:col>1</xdr:col>
      <xdr:colOff>510540</xdr:colOff>
      <xdr:row>435</xdr:row>
      <xdr:rowOff>360045</xdr:rowOff>
    </xdr:to>
    <xdr:pic>
      <xdr:nvPicPr>
        <xdr:cNvPr id="145" name="Picture 729" descr="BTT0039">
          <a:extLst>
            <a:ext uri="{FF2B5EF4-FFF2-40B4-BE49-F238E27FC236}">
              <a16:creationId xmlns:a16="http://schemas.microsoft.com/office/drawing/2014/main" id="{F9BB406C-D814-40A5-BFF6-96D5C8CCE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287555940"/>
          <a:ext cx="32766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436</xdr:row>
      <xdr:rowOff>106680</xdr:rowOff>
    </xdr:from>
    <xdr:to>
      <xdr:col>1</xdr:col>
      <xdr:colOff>647700</xdr:colOff>
      <xdr:row>436</xdr:row>
      <xdr:rowOff>457200</xdr:rowOff>
    </xdr:to>
    <xdr:pic>
      <xdr:nvPicPr>
        <xdr:cNvPr id="146" name="Picture 730" descr="BTT0040">
          <a:extLst>
            <a:ext uri="{FF2B5EF4-FFF2-40B4-BE49-F238E27FC236}">
              <a16:creationId xmlns:a16="http://schemas.microsoft.com/office/drawing/2014/main" id="{82EB84E0-0DB9-4E52-B8B5-53B0E3D19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88013140"/>
          <a:ext cx="4191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437</xdr:row>
      <xdr:rowOff>60960</xdr:rowOff>
    </xdr:from>
    <xdr:to>
      <xdr:col>1</xdr:col>
      <xdr:colOff>474345</xdr:colOff>
      <xdr:row>437</xdr:row>
      <xdr:rowOff>342900</xdr:rowOff>
    </xdr:to>
    <xdr:pic>
      <xdr:nvPicPr>
        <xdr:cNvPr id="147" name="Picture 731" descr="BTT0041">
          <a:extLst>
            <a:ext uri="{FF2B5EF4-FFF2-40B4-BE49-F238E27FC236}">
              <a16:creationId xmlns:a16="http://schemas.microsoft.com/office/drawing/2014/main" id="{B57254EF-CBD0-45EA-BC01-26DFCFB0D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8470340"/>
          <a:ext cx="33528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</xdr:colOff>
      <xdr:row>438</xdr:row>
      <xdr:rowOff>30480</xdr:rowOff>
    </xdr:from>
    <xdr:to>
      <xdr:col>1</xdr:col>
      <xdr:colOff>588645</xdr:colOff>
      <xdr:row>438</xdr:row>
      <xdr:rowOff>419100</xdr:rowOff>
    </xdr:to>
    <xdr:pic>
      <xdr:nvPicPr>
        <xdr:cNvPr id="148" name="Picture 732" descr="BTT0042">
          <a:extLst>
            <a:ext uri="{FF2B5EF4-FFF2-40B4-BE49-F238E27FC236}">
              <a16:creationId xmlns:a16="http://schemas.microsoft.com/office/drawing/2014/main" id="{21A75357-9CDC-4AD7-A58B-1A512E9E8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88881820"/>
          <a:ext cx="48006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439</xdr:row>
      <xdr:rowOff>38100</xdr:rowOff>
    </xdr:from>
    <xdr:to>
      <xdr:col>1</xdr:col>
      <xdr:colOff>550545</xdr:colOff>
      <xdr:row>439</xdr:row>
      <xdr:rowOff>436245</xdr:rowOff>
    </xdr:to>
    <xdr:pic>
      <xdr:nvPicPr>
        <xdr:cNvPr id="149" name="Picture 734" descr="BTT0043">
          <a:extLst>
            <a:ext uri="{FF2B5EF4-FFF2-40B4-BE49-F238E27FC236}">
              <a16:creationId xmlns:a16="http://schemas.microsoft.com/office/drawing/2014/main" id="{3B90F681-AB4B-41F8-961A-9DC160F9E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00000">
          <a:off x="45720" y="289361880"/>
          <a:ext cx="51816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49</xdr:row>
      <xdr:rowOff>0</xdr:rowOff>
    </xdr:from>
    <xdr:to>
      <xdr:col>1</xdr:col>
      <xdr:colOff>838200</xdr:colOff>
      <xdr:row>49</xdr:row>
      <xdr:rowOff>548640</xdr:rowOff>
    </xdr:to>
    <xdr:pic>
      <xdr:nvPicPr>
        <xdr:cNvPr id="150" name="Picture 736" descr="BTS032">
          <a:extLst>
            <a:ext uri="{FF2B5EF4-FFF2-40B4-BE49-F238E27FC236}">
              <a16:creationId xmlns:a16="http://schemas.microsoft.com/office/drawing/2014/main" id="{6E5B2E84-BE02-4C00-B2CE-DAABFAFE4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9138880"/>
          <a:ext cx="8077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52</xdr:row>
      <xdr:rowOff>0</xdr:rowOff>
    </xdr:from>
    <xdr:to>
      <xdr:col>1</xdr:col>
      <xdr:colOff>702945</xdr:colOff>
      <xdr:row>52</xdr:row>
      <xdr:rowOff>474345</xdr:rowOff>
    </xdr:to>
    <xdr:pic>
      <xdr:nvPicPr>
        <xdr:cNvPr id="151" name="Picture 737" descr="BTS034">
          <a:extLst>
            <a:ext uri="{FF2B5EF4-FFF2-40B4-BE49-F238E27FC236}">
              <a16:creationId xmlns:a16="http://schemas.microsoft.com/office/drawing/2014/main" id="{C1CC943D-AA0C-47F4-82FA-8306A2C3E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1264860"/>
          <a:ext cx="6781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106</xdr:row>
      <xdr:rowOff>0</xdr:rowOff>
    </xdr:from>
    <xdr:to>
      <xdr:col>1</xdr:col>
      <xdr:colOff>590550</xdr:colOff>
      <xdr:row>106</xdr:row>
      <xdr:rowOff>533400</xdr:rowOff>
    </xdr:to>
    <xdr:pic>
      <xdr:nvPicPr>
        <xdr:cNvPr id="152" name="Picture 740" descr="BTP0023">
          <a:extLst>
            <a:ext uri="{FF2B5EF4-FFF2-40B4-BE49-F238E27FC236}">
              <a16:creationId xmlns:a16="http://schemas.microsoft.com/office/drawing/2014/main" id="{513A0591-60B5-42AB-869B-216989CE1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65486280"/>
          <a:ext cx="56388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108</xdr:row>
      <xdr:rowOff>0</xdr:rowOff>
    </xdr:from>
    <xdr:to>
      <xdr:col>1</xdr:col>
      <xdr:colOff>512445</xdr:colOff>
      <xdr:row>108</xdr:row>
      <xdr:rowOff>457200</xdr:rowOff>
    </xdr:to>
    <xdr:pic>
      <xdr:nvPicPr>
        <xdr:cNvPr id="153" name="Picture 741" descr="BTP0026">
          <a:extLst>
            <a:ext uri="{FF2B5EF4-FFF2-40B4-BE49-F238E27FC236}">
              <a16:creationId xmlns:a16="http://schemas.microsoft.com/office/drawing/2014/main" id="{E537DB51-DF3F-475D-99CC-D5E4C92D0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6774060"/>
          <a:ext cx="495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155</xdr:row>
      <xdr:rowOff>0</xdr:rowOff>
    </xdr:from>
    <xdr:to>
      <xdr:col>1</xdr:col>
      <xdr:colOff>626745</xdr:colOff>
      <xdr:row>155</xdr:row>
      <xdr:rowOff>685800</xdr:rowOff>
    </xdr:to>
    <xdr:pic>
      <xdr:nvPicPr>
        <xdr:cNvPr id="154" name="Picture 746" descr="BTG0019-1">
          <a:extLst>
            <a:ext uri="{FF2B5EF4-FFF2-40B4-BE49-F238E27FC236}">
              <a16:creationId xmlns:a16="http://schemas.microsoft.com/office/drawing/2014/main" id="{9F38BAD2-00D1-4C2D-ABA1-AE5C685FF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01239320"/>
          <a:ext cx="571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</xdr:colOff>
      <xdr:row>198</xdr:row>
      <xdr:rowOff>0</xdr:rowOff>
    </xdr:from>
    <xdr:to>
      <xdr:col>1</xdr:col>
      <xdr:colOff>853440</xdr:colOff>
      <xdr:row>198</xdr:row>
      <xdr:rowOff>662940</xdr:rowOff>
    </xdr:to>
    <xdr:pic>
      <xdr:nvPicPr>
        <xdr:cNvPr id="155" name="Picture 750" descr="BTL0019">
          <a:extLst>
            <a:ext uri="{FF2B5EF4-FFF2-40B4-BE49-F238E27FC236}">
              <a16:creationId xmlns:a16="http://schemas.microsoft.com/office/drawing/2014/main" id="{185A674C-8BF8-4D4E-848B-FEE8BCDB4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30804920"/>
          <a:ext cx="76200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199</xdr:row>
      <xdr:rowOff>0</xdr:rowOff>
    </xdr:from>
    <xdr:to>
      <xdr:col>1</xdr:col>
      <xdr:colOff>817245</xdr:colOff>
      <xdr:row>199</xdr:row>
      <xdr:rowOff>662940</xdr:rowOff>
    </xdr:to>
    <xdr:pic>
      <xdr:nvPicPr>
        <xdr:cNvPr id="156" name="Picture 751" descr="BTL0019-G">
          <a:extLst>
            <a:ext uri="{FF2B5EF4-FFF2-40B4-BE49-F238E27FC236}">
              <a16:creationId xmlns:a16="http://schemas.microsoft.com/office/drawing/2014/main" id="{76416AC2-D0B5-4F23-8BB7-EBB81A9EC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31528820"/>
          <a:ext cx="76200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263</xdr:row>
      <xdr:rowOff>0</xdr:rowOff>
    </xdr:from>
    <xdr:to>
      <xdr:col>1</xdr:col>
      <xdr:colOff>895350</xdr:colOff>
      <xdr:row>264</xdr:row>
      <xdr:rowOff>114300</xdr:rowOff>
    </xdr:to>
    <xdr:pic>
      <xdr:nvPicPr>
        <xdr:cNvPr id="157" name="Picture 752" descr="BTM0037">
          <a:extLst>
            <a:ext uri="{FF2B5EF4-FFF2-40B4-BE49-F238E27FC236}">
              <a16:creationId xmlns:a16="http://schemas.microsoft.com/office/drawing/2014/main" id="{76F14835-5FBC-4550-84C2-26AF9280E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74536100"/>
          <a:ext cx="8305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216</xdr:row>
      <xdr:rowOff>22860</xdr:rowOff>
    </xdr:from>
    <xdr:to>
      <xdr:col>1</xdr:col>
      <xdr:colOff>781050</xdr:colOff>
      <xdr:row>216</xdr:row>
      <xdr:rowOff>514350</xdr:rowOff>
    </xdr:to>
    <xdr:pic>
      <xdr:nvPicPr>
        <xdr:cNvPr id="158" name="Picture 754" descr="BTM006">
          <a:extLst>
            <a:ext uri="{FF2B5EF4-FFF2-40B4-BE49-F238E27FC236}">
              <a16:creationId xmlns:a16="http://schemas.microsoft.com/office/drawing/2014/main" id="{04E4063F-B0C5-4CFE-B10F-F5A35BEB7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43576040"/>
          <a:ext cx="7162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220</xdr:row>
      <xdr:rowOff>0</xdr:rowOff>
    </xdr:from>
    <xdr:to>
      <xdr:col>1</xdr:col>
      <xdr:colOff>895350</xdr:colOff>
      <xdr:row>220</xdr:row>
      <xdr:rowOff>457200</xdr:rowOff>
    </xdr:to>
    <xdr:pic>
      <xdr:nvPicPr>
        <xdr:cNvPr id="159" name="Picture 758" descr="BTM008">
          <a:extLst>
            <a:ext uri="{FF2B5EF4-FFF2-40B4-BE49-F238E27FC236}">
              <a16:creationId xmlns:a16="http://schemas.microsoft.com/office/drawing/2014/main" id="{B388449F-1108-4826-B72D-2B8318FBE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46425920"/>
          <a:ext cx="868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44</xdr:row>
      <xdr:rowOff>53340</xdr:rowOff>
    </xdr:from>
    <xdr:to>
      <xdr:col>1</xdr:col>
      <xdr:colOff>971550</xdr:colOff>
      <xdr:row>44</xdr:row>
      <xdr:rowOff>514350</xdr:rowOff>
    </xdr:to>
    <xdr:pic>
      <xdr:nvPicPr>
        <xdr:cNvPr id="160" name="Picture 763" descr="JSS0027">
          <a:extLst>
            <a:ext uri="{FF2B5EF4-FFF2-40B4-BE49-F238E27FC236}">
              <a16:creationId xmlns:a16="http://schemas.microsoft.com/office/drawing/2014/main" id="{329E907A-DE8C-4F89-AA9E-2377EA49F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6228040"/>
          <a:ext cx="92202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378</xdr:row>
      <xdr:rowOff>53340</xdr:rowOff>
    </xdr:from>
    <xdr:to>
      <xdr:col>1</xdr:col>
      <xdr:colOff>708660</xdr:colOff>
      <xdr:row>378</xdr:row>
      <xdr:rowOff>502920</xdr:rowOff>
    </xdr:to>
    <xdr:pic>
      <xdr:nvPicPr>
        <xdr:cNvPr id="161" name="Picture 837" descr="4">
          <a:extLst>
            <a:ext uri="{FF2B5EF4-FFF2-40B4-BE49-F238E27FC236}">
              <a16:creationId xmlns:a16="http://schemas.microsoft.com/office/drawing/2014/main" id="{3DDEF6F5-7747-470D-A37D-A2FFB61B0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51315220"/>
          <a:ext cx="5181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266700</xdr:colOff>
      <xdr:row>379</xdr:row>
      <xdr:rowOff>76200</xdr:rowOff>
    </xdr:from>
    <xdr:to>
      <xdr:col>1</xdr:col>
      <xdr:colOff>800100</xdr:colOff>
      <xdr:row>379</xdr:row>
      <xdr:rowOff>563880</xdr:rowOff>
    </xdr:to>
    <xdr:pic>
      <xdr:nvPicPr>
        <xdr:cNvPr id="162" name="Picture 838" descr="5">
          <a:extLst>
            <a:ext uri="{FF2B5EF4-FFF2-40B4-BE49-F238E27FC236}">
              <a16:creationId xmlns:a16="http://schemas.microsoft.com/office/drawing/2014/main" id="{AE3ADF80-C490-4333-9767-C502B0ACC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51932440"/>
          <a:ext cx="5334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160020</xdr:colOff>
      <xdr:row>380</xdr:row>
      <xdr:rowOff>53340</xdr:rowOff>
    </xdr:from>
    <xdr:to>
      <xdr:col>1</xdr:col>
      <xdr:colOff>769620</xdr:colOff>
      <xdr:row>380</xdr:row>
      <xdr:rowOff>541020</xdr:rowOff>
    </xdr:to>
    <xdr:pic>
      <xdr:nvPicPr>
        <xdr:cNvPr id="163" name="Picture 839" descr="7">
          <a:extLst>
            <a:ext uri="{FF2B5EF4-FFF2-40B4-BE49-F238E27FC236}">
              <a16:creationId xmlns:a16="http://schemas.microsoft.com/office/drawing/2014/main" id="{328B4780-DA1A-4BF9-99B0-37723368F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252519180"/>
          <a:ext cx="6096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381</xdr:row>
      <xdr:rowOff>0</xdr:rowOff>
    </xdr:from>
    <xdr:to>
      <xdr:col>1</xdr:col>
      <xdr:colOff>704850</xdr:colOff>
      <xdr:row>381</xdr:row>
      <xdr:rowOff>434340</xdr:rowOff>
    </xdr:to>
    <xdr:pic>
      <xdr:nvPicPr>
        <xdr:cNvPr id="164" name="Picture 840" descr="JZT`Z)(8}8[`}FK`K2``5LX">
          <a:extLst>
            <a:ext uri="{FF2B5EF4-FFF2-40B4-BE49-F238E27FC236}">
              <a16:creationId xmlns:a16="http://schemas.microsoft.com/office/drawing/2014/main" id="{46564CEB-0011-4E5E-B4D8-2986679F7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3090680"/>
          <a:ext cx="5562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129540</xdr:colOff>
      <xdr:row>382</xdr:row>
      <xdr:rowOff>205740</xdr:rowOff>
    </xdr:from>
    <xdr:to>
      <xdr:col>1</xdr:col>
      <xdr:colOff>670560</xdr:colOff>
      <xdr:row>382</xdr:row>
      <xdr:rowOff>640080</xdr:rowOff>
    </xdr:to>
    <xdr:pic>
      <xdr:nvPicPr>
        <xdr:cNvPr id="165" name="Picture 841" descr="5">
          <a:extLst>
            <a:ext uri="{FF2B5EF4-FFF2-40B4-BE49-F238E27FC236}">
              <a16:creationId xmlns:a16="http://schemas.microsoft.com/office/drawing/2014/main" id="{750A1DF6-15F9-498B-B152-A4B9AFD0E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53829820"/>
          <a:ext cx="54102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160020</xdr:colOff>
      <xdr:row>383</xdr:row>
      <xdr:rowOff>83820</xdr:rowOff>
    </xdr:from>
    <xdr:to>
      <xdr:col>1</xdr:col>
      <xdr:colOff>754380</xdr:colOff>
      <xdr:row>383</xdr:row>
      <xdr:rowOff>525780</xdr:rowOff>
    </xdr:to>
    <xdr:pic>
      <xdr:nvPicPr>
        <xdr:cNvPr id="166" name="Picture 842" descr="6">
          <a:extLst>
            <a:ext uri="{FF2B5EF4-FFF2-40B4-BE49-F238E27FC236}">
              <a16:creationId xmlns:a16="http://schemas.microsoft.com/office/drawing/2014/main" id="{3265B9E2-D76C-4F16-9978-E8D52060A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254401320"/>
          <a:ext cx="5943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198120</xdr:colOff>
      <xdr:row>384</xdr:row>
      <xdr:rowOff>60960</xdr:rowOff>
    </xdr:from>
    <xdr:to>
      <xdr:col>1</xdr:col>
      <xdr:colOff>731520</xdr:colOff>
      <xdr:row>384</xdr:row>
      <xdr:rowOff>525780</xdr:rowOff>
    </xdr:to>
    <xdr:pic>
      <xdr:nvPicPr>
        <xdr:cNvPr id="167" name="Picture 843" descr="7">
          <a:extLst>
            <a:ext uri="{FF2B5EF4-FFF2-40B4-BE49-F238E27FC236}">
              <a16:creationId xmlns:a16="http://schemas.microsoft.com/office/drawing/2014/main" id="{D4B95A28-25CA-484C-89BB-6F282EA5E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54934720"/>
          <a:ext cx="5334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60960</xdr:colOff>
      <xdr:row>385</xdr:row>
      <xdr:rowOff>30480</xdr:rowOff>
    </xdr:from>
    <xdr:to>
      <xdr:col>1</xdr:col>
      <xdr:colOff>670560</xdr:colOff>
      <xdr:row>385</xdr:row>
      <xdr:rowOff>525780</xdr:rowOff>
    </xdr:to>
    <xdr:pic>
      <xdr:nvPicPr>
        <xdr:cNvPr id="168" name="Picture 844" descr="8">
          <a:extLst>
            <a:ext uri="{FF2B5EF4-FFF2-40B4-BE49-F238E27FC236}">
              <a16:creationId xmlns:a16="http://schemas.microsoft.com/office/drawing/2014/main" id="{F430098E-2F2E-4402-B75A-C30A37B57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55475740"/>
          <a:ext cx="609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129540</xdr:colOff>
      <xdr:row>386</xdr:row>
      <xdr:rowOff>30480</xdr:rowOff>
    </xdr:from>
    <xdr:to>
      <xdr:col>1</xdr:col>
      <xdr:colOff>685800</xdr:colOff>
      <xdr:row>386</xdr:row>
      <xdr:rowOff>510540</xdr:rowOff>
    </xdr:to>
    <xdr:pic>
      <xdr:nvPicPr>
        <xdr:cNvPr id="169" name="Picture 845" descr="9">
          <a:extLst>
            <a:ext uri="{FF2B5EF4-FFF2-40B4-BE49-F238E27FC236}">
              <a16:creationId xmlns:a16="http://schemas.microsoft.com/office/drawing/2014/main" id="{5F49B4C0-20DA-46AB-B552-84690E576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56009140"/>
          <a:ext cx="55626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189</xdr:row>
      <xdr:rowOff>0</xdr:rowOff>
    </xdr:from>
    <xdr:to>
      <xdr:col>1</xdr:col>
      <xdr:colOff>626745</xdr:colOff>
      <xdr:row>189</xdr:row>
      <xdr:rowOff>819150</xdr:rowOff>
    </xdr:to>
    <xdr:pic>
      <xdr:nvPicPr>
        <xdr:cNvPr id="170" name="Picture 853" descr="33">
          <a:extLst>
            <a:ext uri="{FF2B5EF4-FFF2-40B4-BE49-F238E27FC236}">
              <a16:creationId xmlns:a16="http://schemas.microsoft.com/office/drawing/2014/main" id="{4B25BFE8-491D-4C4D-8495-EFFB69A84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5150880"/>
          <a:ext cx="56388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106680</xdr:colOff>
      <xdr:row>212</xdr:row>
      <xdr:rowOff>0</xdr:rowOff>
    </xdr:from>
    <xdr:to>
      <xdr:col>1</xdr:col>
      <xdr:colOff>838200</xdr:colOff>
      <xdr:row>212</xdr:row>
      <xdr:rowOff>624840</xdr:rowOff>
    </xdr:to>
    <xdr:pic>
      <xdr:nvPicPr>
        <xdr:cNvPr id="171" name="Picture 882" descr="BTL0017">
          <a:extLst>
            <a:ext uri="{FF2B5EF4-FFF2-40B4-BE49-F238E27FC236}">
              <a16:creationId xmlns:a16="http://schemas.microsoft.com/office/drawing/2014/main" id="{1E47C92A-CB44-404F-9863-68DE7434A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40924280"/>
          <a:ext cx="73152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233</xdr:row>
      <xdr:rowOff>0</xdr:rowOff>
    </xdr:from>
    <xdr:to>
      <xdr:col>1</xdr:col>
      <xdr:colOff>838200</xdr:colOff>
      <xdr:row>233</xdr:row>
      <xdr:rowOff>590550</xdr:rowOff>
    </xdr:to>
    <xdr:pic>
      <xdr:nvPicPr>
        <xdr:cNvPr id="172" name="Picture 886" descr="0279">
          <a:extLst>
            <a:ext uri="{FF2B5EF4-FFF2-40B4-BE49-F238E27FC236}">
              <a16:creationId xmlns:a16="http://schemas.microsoft.com/office/drawing/2014/main" id="{CF34DCD7-3784-4842-9AED-84E3534E7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4617420"/>
          <a:ext cx="72390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235</xdr:row>
      <xdr:rowOff>0</xdr:rowOff>
    </xdr:from>
    <xdr:to>
      <xdr:col>1</xdr:col>
      <xdr:colOff>742950</xdr:colOff>
      <xdr:row>235</xdr:row>
      <xdr:rowOff>609600</xdr:rowOff>
    </xdr:to>
    <xdr:pic>
      <xdr:nvPicPr>
        <xdr:cNvPr id="173" name="Picture 2499" descr="C:\Users\user\AppData\Local\Temp\3MK@W3~1J)ORI`(123D0K`H.jpg">
          <a:extLst>
            <a:ext uri="{FF2B5EF4-FFF2-40B4-BE49-F238E27FC236}">
              <a16:creationId xmlns:a16="http://schemas.microsoft.com/office/drawing/2014/main" id="{135DFFA3-A3A0-4CCC-AA85-01A17AB1B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56042360"/>
          <a:ext cx="6781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</xdr:colOff>
      <xdr:row>319</xdr:row>
      <xdr:rowOff>53340</xdr:rowOff>
    </xdr:from>
    <xdr:to>
      <xdr:col>1</xdr:col>
      <xdr:colOff>723900</xdr:colOff>
      <xdr:row>319</xdr:row>
      <xdr:rowOff>701040</xdr:rowOff>
    </xdr:to>
    <xdr:pic>
      <xdr:nvPicPr>
        <xdr:cNvPr id="174" name="Picture 891" descr="M101">
          <a:extLst>
            <a:ext uri="{FF2B5EF4-FFF2-40B4-BE49-F238E27FC236}">
              <a16:creationId xmlns:a16="http://schemas.microsoft.com/office/drawing/2014/main" id="{0F9489C3-D446-407C-B505-925770E05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10426300"/>
          <a:ext cx="6934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</xdr:colOff>
      <xdr:row>321</xdr:row>
      <xdr:rowOff>38100</xdr:rowOff>
    </xdr:from>
    <xdr:to>
      <xdr:col>1</xdr:col>
      <xdr:colOff>693420</xdr:colOff>
      <xdr:row>321</xdr:row>
      <xdr:rowOff>685800</xdr:rowOff>
    </xdr:to>
    <xdr:pic>
      <xdr:nvPicPr>
        <xdr:cNvPr id="175" name="Picture 893" descr="M102">
          <a:extLst>
            <a:ext uri="{FF2B5EF4-FFF2-40B4-BE49-F238E27FC236}">
              <a16:creationId xmlns:a16="http://schemas.microsoft.com/office/drawing/2014/main" id="{D5559172-A08B-43A1-BDF0-A93621369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11942680"/>
          <a:ext cx="67056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</xdr:colOff>
      <xdr:row>323</xdr:row>
      <xdr:rowOff>30480</xdr:rowOff>
    </xdr:from>
    <xdr:to>
      <xdr:col>1</xdr:col>
      <xdr:colOff>731520</xdr:colOff>
      <xdr:row>323</xdr:row>
      <xdr:rowOff>662940</xdr:rowOff>
    </xdr:to>
    <xdr:pic>
      <xdr:nvPicPr>
        <xdr:cNvPr id="176" name="Picture 895" descr="M100">
          <a:extLst>
            <a:ext uri="{FF2B5EF4-FFF2-40B4-BE49-F238E27FC236}">
              <a16:creationId xmlns:a16="http://schemas.microsoft.com/office/drawing/2014/main" id="{0AD70AB2-7B25-48A2-B9F8-7D0526289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13520020"/>
          <a:ext cx="7239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325</xdr:row>
      <xdr:rowOff>22860</xdr:rowOff>
    </xdr:from>
    <xdr:to>
      <xdr:col>1</xdr:col>
      <xdr:colOff>769620</xdr:colOff>
      <xdr:row>325</xdr:row>
      <xdr:rowOff>30480</xdr:rowOff>
    </xdr:to>
    <xdr:pic>
      <xdr:nvPicPr>
        <xdr:cNvPr id="177" name="Picture 897" descr="M103">
          <a:extLst>
            <a:ext uri="{FF2B5EF4-FFF2-40B4-BE49-F238E27FC236}">
              <a16:creationId xmlns:a16="http://schemas.microsoft.com/office/drawing/2014/main" id="{0C1C007F-B1B7-4A8D-BBA6-549067096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4998300"/>
          <a:ext cx="769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213360</xdr:colOff>
      <xdr:row>28</xdr:row>
      <xdr:rowOff>114300</xdr:rowOff>
    </xdr:from>
    <xdr:to>
      <xdr:col>1</xdr:col>
      <xdr:colOff>702945</xdr:colOff>
      <xdr:row>28</xdr:row>
      <xdr:rowOff>476250</xdr:rowOff>
    </xdr:to>
    <xdr:pic>
      <xdr:nvPicPr>
        <xdr:cNvPr id="178" name="Picture 932" descr="0281">
          <a:extLst>
            <a:ext uri="{FF2B5EF4-FFF2-40B4-BE49-F238E27FC236}">
              <a16:creationId xmlns:a16="http://schemas.microsoft.com/office/drawing/2014/main" id="{DCC01454-3B41-4A0A-87DB-0B9E8E9DC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15720060"/>
          <a:ext cx="5029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32</xdr:row>
      <xdr:rowOff>68580</xdr:rowOff>
    </xdr:from>
    <xdr:to>
      <xdr:col>1</xdr:col>
      <xdr:colOff>891540</xdr:colOff>
      <xdr:row>32</xdr:row>
      <xdr:rowOff>779145</xdr:rowOff>
    </xdr:to>
    <xdr:pic>
      <xdr:nvPicPr>
        <xdr:cNvPr id="179" name="Picture 951" descr="1">
          <a:extLst>
            <a:ext uri="{FF2B5EF4-FFF2-40B4-BE49-F238E27FC236}">
              <a16:creationId xmlns:a16="http://schemas.microsoft.com/office/drawing/2014/main" id="{B6DF2E2B-0365-4F6A-8368-1F04B1B85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8417540"/>
          <a:ext cx="69342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106680</xdr:colOff>
      <xdr:row>104</xdr:row>
      <xdr:rowOff>0</xdr:rowOff>
    </xdr:from>
    <xdr:to>
      <xdr:col>1</xdr:col>
      <xdr:colOff>702945</xdr:colOff>
      <xdr:row>104</xdr:row>
      <xdr:rowOff>624840</xdr:rowOff>
    </xdr:to>
    <xdr:pic>
      <xdr:nvPicPr>
        <xdr:cNvPr id="180" name="Picture 955" descr="1">
          <a:extLst>
            <a:ext uri="{FF2B5EF4-FFF2-40B4-BE49-F238E27FC236}">
              <a16:creationId xmlns:a16="http://schemas.microsoft.com/office/drawing/2014/main" id="{0176FB8A-BB10-493D-AB0D-85333CDF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64114680"/>
          <a:ext cx="6096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107</xdr:row>
      <xdr:rowOff>0</xdr:rowOff>
    </xdr:from>
    <xdr:to>
      <xdr:col>1</xdr:col>
      <xdr:colOff>893445</xdr:colOff>
      <xdr:row>107</xdr:row>
      <xdr:rowOff>666750</xdr:rowOff>
    </xdr:to>
    <xdr:pic>
      <xdr:nvPicPr>
        <xdr:cNvPr id="181" name="Picture 956" descr="1">
          <a:extLst>
            <a:ext uri="{FF2B5EF4-FFF2-40B4-BE49-F238E27FC236}">
              <a16:creationId xmlns:a16="http://schemas.microsoft.com/office/drawing/2014/main" id="{E8E5EC87-D357-420B-94CE-C357467C2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6073020"/>
          <a:ext cx="86106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175260</xdr:colOff>
      <xdr:row>162</xdr:row>
      <xdr:rowOff>0</xdr:rowOff>
    </xdr:from>
    <xdr:to>
      <xdr:col>1</xdr:col>
      <xdr:colOff>781050</xdr:colOff>
      <xdr:row>162</xdr:row>
      <xdr:rowOff>586740</xdr:rowOff>
    </xdr:to>
    <xdr:pic>
      <xdr:nvPicPr>
        <xdr:cNvPr id="182" name="Picture 957" descr="1">
          <a:extLst>
            <a:ext uri="{FF2B5EF4-FFF2-40B4-BE49-F238E27FC236}">
              <a16:creationId xmlns:a16="http://schemas.microsoft.com/office/drawing/2014/main" id="{6316D91A-840B-42EB-BBBE-57F91237A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04653080"/>
          <a:ext cx="6019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179</xdr:row>
      <xdr:rowOff>0</xdr:rowOff>
    </xdr:from>
    <xdr:to>
      <xdr:col>1</xdr:col>
      <xdr:colOff>742950</xdr:colOff>
      <xdr:row>179</xdr:row>
      <xdr:rowOff>552450</xdr:rowOff>
    </xdr:to>
    <xdr:pic>
      <xdr:nvPicPr>
        <xdr:cNvPr id="183" name="Picture 958" descr="1">
          <a:extLst>
            <a:ext uri="{FF2B5EF4-FFF2-40B4-BE49-F238E27FC236}">
              <a16:creationId xmlns:a16="http://schemas.microsoft.com/office/drawing/2014/main" id="{86E9FA22-2E07-46DF-A8AE-775435F41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7744240"/>
          <a:ext cx="67056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160020</xdr:colOff>
      <xdr:row>188</xdr:row>
      <xdr:rowOff>45720</xdr:rowOff>
    </xdr:from>
    <xdr:to>
      <xdr:col>1</xdr:col>
      <xdr:colOff>704850</xdr:colOff>
      <xdr:row>188</xdr:row>
      <xdr:rowOff>514350</xdr:rowOff>
    </xdr:to>
    <xdr:pic>
      <xdr:nvPicPr>
        <xdr:cNvPr id="184" name="Picture 959" descr="1">
          <a:extLst>
            <a:ext uri="{FF2B5EF4-FFF2-40B4-BE49-F238E27FC236}">
              <a16:creationId xmlns:a16="http://schemas.microsoft.com/office/drawing/2014/main" id="{80647E4B-EFFD-4C8B-B4CC-82B846DDA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24602240"/>
          <a:ext cx="5410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</xdr:colOff>
      <xdr:row>192</xdr:row>
      <xdr:rowOff>45720</xdr:rowOff>
    </xdr:from>
    <xdr:to>
      <xdr:col>1</xdr:col>
      <xdr:colOff>815340</xdr:colOff>
      <xdr:row>192</xdr:row>
      <xdr:rowOff>624840</xdr:rowOff>
    </xdr:to>
    <xdr:pic>
      <xdr:nvPicPr>
        <xdr:cNvPr id="185" name="Picture 960" descr="1">
          <a:extLst>
            <a:ext uri="{FF2B5EF4-FFF2-40B4-BE49-F238E27FC236}">
              <a16:creationId xmlns:a16="http://schemas.microsoft.com/office/drawing/2014/main" id="{24CB2020-42B8-4D42-8671-6145325D5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2729210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</xdr:colOff>
      <xdr:row>224</xdr:row>
      <xdr:rowOff>0</xdr:rowOff>
    </xdr:from>
    <xdr:to>
      <xdr:col>1</xdr:col>
      <xdr:colOff>838200</xdr:colOff>
      <xdr:row>224</xdr:row>
      <xdr:rowOff>434340</xdr:rowOff>
    </xdr:to>
    <xdr:pic>
      <xdr:nvPicPr>
        <xdr:cNvPr id="186" name="Picture 970" descr="1">
          <a:extLst>
            <a:ext uri="{FF2B5EF4-FFF2-40B4-BE49-F238E27FC236}">
              <a16:creationId xmlns:a16="http://schemas.microsoft.com/office/drawing/2014/main" id="{00AEF954-CEE7-4290-99DA-297D22FF3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48925280"/>
          <a:ext cx="75438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254</xdr:row>
      <xdr:rowOff>0</xdr:rowOff>
    </xdr:from>
    <xdr:to>
      <xdr:col>1</xdr:col>
      <xdr:colOff>857250</xdr:colOff>
      <xdr:row>254</xdr:row>
      <xdr:rowOff>723900</xdr:rowOff>
    </xdr:to>
    <xdr:pic>
      <xdr:nvPicPr>
        <xdr:cNvPr id="187" name="Picture 974" descr="1">
          <a:extLst>
            <a:ext uri="{FF2B5EF4-FFF2-40B4-BE49-F238E27FC236}">
              <a16:creationId xmlns:a16="http://schemas.microsoft.com/office/drawing/2014/main" id="{D89B17F9-9D2E-4F3E-AC26-8689EF8FB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68859200"/>
          <a:ext cx="7848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284</xdr:row>
      <xdr:rowOff>0</xdr:rowOff>
    </xdr:from>
    <xdr:to>
      <xdr:col>1</xdr:col>
      <xdr:colOff>971550</xdr:colOff>
      <xdr:row>284</xdr:row>
      <xdr:rowOff>628650</xdr:rowOff>
    </xdr:to>
    <xdr:pic>
      <xdr:nvPicPr>
        <xdr:cNvPr id="188" name="Picture 976" descr="1">
          <a:extLst>
            <a:ext uri="{FF2B5EF4-FFF2-40B4-BE49-F238E27FC236}">
              <a16:creationId xmlns:a16="http://schemas.microsoft.com/office/drawing/2014/main" id="{A7935DE9-2DB9-4818-A3B6-771652818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87947300"/>
          <a:ext cx="94488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295</xdr:row>
      <xdr:rowOff>0</xdr:rowOff>
    </xdr:from>
    <xdr:to>
      <xdr:col>1</xdr:col>
      <xdr:colOff>817245</xdr:colOff>
      <xdr:row>295</xdr:row>
      <xdr:rowOff>358140</xdr:rowOff>
    </xdr:to>
    <xdr:pic>
      <xdr:nvPicPr>
        <xdr:cNvPr id="189" name="Picture 977" descr="1">
          <a:extLst>
            <a:ext uri="{FF2B5EF4-FFF2-40B4-BE49-F238E27FC236}">
              <a16:creationId xmlns:a16="http://schemas.microsoft.com/office/drawing/2014/main" id="{C9BF29B4-702C-4BF3-BA4B-A93298C98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4241420"/>
          <a:ext cx="7924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298</xdr:row>
      <xdr:rowOff>0</xdr:rowOff>
    </xdr:from>
    <xdr:to>
      <xdr:col>1</xdr:col>
      <xdr:colOff>855345</xdr:colOff>
      <xdr:row>298</xdr:row>
      <xdr:rowOff>396240</xdr:rowOff>
    </xdr:to>
    <xdr:pic>
      <xdr:nvPicPr>
        <xdr:cNvPr id="190" name="Picture 978" descr="1">
          <a:extLst>
            <a:ext uri="{FF2B5EF4-FFF2-40B4-BE49-F238E27FC236}">
              <a16:creationId xmlns:a16="http://schemas.microsoft.com/office/drawing/2014/main" id="{263F94BF-C27E-4021-A32F-287B2B7FD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6291200"/>
          <a:ext cx="86106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</xdr:colOff>
      <xdr:row>299</xdr:row>
      <xdr:rowOff>0</xdr:rowOff>
    </xdr:from>
    <xdr:to>
      <xdr:col>1</xdr:col>
      <xdr:colOff>742950</xdr:colOff>
      <xdr:row>299</xdr:row>
      <xdr:rowOff>457200</xdr:rowOff>
    </xdr:to>
    <xdr:pic>
      <xdr:nvPicPr>
        <xdr:cNvPr id="191" name="Picture 979" descr="07N4(0CRE3QCVUQ5DS}N4_V">
          <a:extLst>
            <a:ext uri="{FF2B5EF4-FFF2-40B4-BE49-F238E27FC236}">
              <a16:creationId xmlns:a16="http://schemas.microsoft.com/office/drawing/2014/main" id="{0CD6DD7C-0D56-438E-8482-23EEE718C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96763640"/>
          <a:ext cx="5943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302</xdr:row>
      <xdr:rowOff>0</xdr:rowOff>
    </xdr:from>
    <xdr:to>
      <xdr:col>1</xdr:col>
      <xdr:colOff>704850</xdr:colOff>
      <xdr:row>302</xdr:row>
      <xdr:rowOff>741045</xdr:rowOff>
    </xdr:to>
    <xdr:pic>
      <xdr:nvPicPr>
        <xdr:cNvPr id="192" name="Picture 980" descr="R[%OGDD@O)]CKVK}~Y%]EYO">
          <a:extLst>
            <a:ext uri="{FF2B5EF4-FFF2-40B4-BE49-F238E27FC236}">
              <a16:creationId xmlns:a16="http://schemas.microsoft.com/office/drawing/2014/main" id="{B2DD0D28-5797-4F3A-B79D-B4AE6101C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98798180"/>
          <a:ext cx="57150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301</xdr:row>
      <xdr:rowOff>0</xdr:rowOff>
    </xdr:from>
    <xdr:to>
      <xdr:col>1</xdr:col>
      <xdr:colOff>588645</xdr:colOff>
      <xdr:row>301</xdr:row>
      <xdr:rowOff>590550</xdr:rowOff>
    </xdr:to>
    <xdr:pic>
      <xdr:nvPicPr>
        <xdr:cNvPr id="193" name="Picture 981" descr="[SJK4)K5W3FA7HRS1_J{54Y">
          <a:extLst>
            <a:ext uri="{FF2B5EF4-FFF2-40B4-BE49-F238E27FC236}">
              <a16:creationId xmlns:a16="http://schemas.microsoft.com/office/drawing/2014/main" id="{C9BC8BF7-906A-4AEB-9946-712AB6021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98150480"/>
          <a:ext cx="44958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300</xdr:row>
      <xdr:rowOff>0</xdr:rowOff>
    </xdr:from>
    <xdr:to>
      <xdr:col>1</xdr:col>
      <xdr:colOff>701040</xdr:colOff>
      <xdr:row>300</xdr:row>
      <xdr:rowOff>739140</xdr:rowOff>
    </xdr:to>
    <xdr:pic>
      <xdr:nvPicPr>
        <xdr:cNvPr id="194" name="Picture 982" descr="(309PPBC9GLB[T1Z4VGNX14">
          <a:extLst>
            <a:ext uri="{FF2B5EF4-FFF2-40B4-BE49-F238E27FC236}">
              <a16:creationId xmlns:a16="http://schemas.microsoft.com/office/drawing/2014/main" id="{39EA4F37-D414-4611-B926-508D88FD3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97350380"/>
          <a:ext cx="5638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305</xdr:row>
      <xdr:rowOff>0</xdr:rowOff>
    </xdr:from>
    <xdr:to>
      <xdr:col>1</xdr:col>
      <xdr:colOff>857250</xdr:colOff>
      <xdr:row>305</xdr:row>
      <xdr:rowOff>514350</xdr:rowOff>
    </xdr:to>
    <xdr:pic>
      <xdr:nvPicPr>
        <xdr:cNvPr id="195" name="Picture 985" descr="Z[MZN9C%2T8F)SV{KXJDDV1">
          <a:extLst>
            <a:ext uri="{FF2B5EF4-FFF2-40B4-BE49-F238E27FC236}">
              <a16:creationId xmlns:a16="http://schemas.microsoft.com/office/drawing/2014/main" id="{8CC33289-3BE4-4153-A678-02B46880F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200794620"/>
          <a:ext cx="78486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306</xdr:row>
      <xdr:rowOff>0</xdr:rowOff>
    </xdr:from>
    <xdr:to>
      <xdr:col>1</xdr:col>
      <xdr:colOff>838200</xdr:colOff>
      <xdr:row>306</xdr:row>
      <xdr:rowOff>434340</xdr:rowOff>
    </xdr:to>
    <xdr:pic>
      <xdr:nvPicPr>
        <xdr:cNvPr id="196" name="Picture 986" descr="%JY{_3EL1XQENE]DG4[U2G9">
          <a:extLst>
            <a:ext uri="{FF2B5EF4-FFF2-40B4-BE49-F238E27FC236}">
              <a16:creationId xmlns:a16="http://schemas.microsoft.com/office/drawing/2014/main" id="{A6E39EDD-0906-4CF1-9F8D-C7039471C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01373740"/>
          <a:ext cx="7467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307</xdr:row>
      <xdr:rowOff>0</xdr:rowOff>
    </xdr:from>
    <xdr:to>
      <xdr:col>1</xdr:col>
      <xdr:colOff>967740</xdr:colOff>
      <xdr:row>307</xdr:row>
      <xdr:rowOff>666750</xdr:rowOff>
    </xdr:to>
    <xdr:pic>
      <xdr:nvPicPr>
        <xdr:cNvPr id="197" name="Picture 993" descr="EP3(]P54]D[{~E0)I@P9361">
          <a:extLst>
            <a:ext uri="{FF2B5EF4-FFF2-40B4-BE49-F238E27FC236}">
              <a16:creationId xmlns:a16="http://schemas.microsoft.com/office/drawing/2014/main" id="{17E07B4A-CD0E-4721-B80B-038481978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1884280"/>
          <a:ext cx="8458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308</xdr:row>
      <xdr:rowOff>0</xdr:rowOff>
    </xdr:from>
    <xdr:to>
      <xdr:col>1</xdr:col>
      <xdr:colOff>967740</xdr:colOff>
      <xdr:row>308</xdr:row>
      <xdr:rowOff>628650</xdr:rowOff>
    </xdr:to>
    <xdr:pic>
      <xdr:nvPicPr>
        <xdr:cNvPr id="198" name="Picture 994" descr="KB`BP8Z~EL]BUG0)7[M~G`I">
          <a:extLst>
            <a:ext uri="{FF2B5EF4-FFF2-40B4-BE49-F238E27FC236}">
              <a16:creationId xmlns:a16="http://schemas.microsoft.com/office/drawing/2014/main" id="{29764FF7-B19F-4AB5-96FC-FD1B627EC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2661520"/>
          <a:ext cx="84582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309</xdr:row>
      <xdr:rowOff>0</xdr:rowOff>
    </xdr:from>
    <xdr:to>
      <xdr:col>1</xdr:col>
      <xdr:colOff>893445</xdr:colOff>
      <xdr:row>309</xdr:row>
      <xdr:rowOff>626745</xdr:rowOff>
    </xdr:to>
    <xdr:pic>
      <xdr:nvPicPr>
        <xdr:cNvPr id="199" name="Picture 998" descr="EUJ{BY`FS{QNZ95UYIKP63K">
          <a:extLst>
            <a:ext uri="{FF2B5EF4-FFF2-40B4-BE49-F238E27FC236}">
              <a16:creationId xmlns:a16="http://schemas.microsoft.com/office/drawing/2014/main" id="{C299AAE6-32AD-47A9-9000-F1822D5B3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362560"/>
          <a:ext cx="9067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311</xdr:row>
      <xdr:rowOff>0</xdr:rowOff>
    </xdr:from>
    <xdr:to>
      <xdr:col>1</xdr:col>
      <xdr:colOff>838200</xdr:colOff>
      <xdr:row>311</xdr:row>
      <xdr:rowOff>624840</xdr:rowOff>
    </xdr:to>
    <xdr:pic>
      <xdr:nvPicPr>
        <xdr:cNvPr id="200" name="Picture 999" descr="D]2WX__3SQJO3]L5E]_ZAUG">
          <a:extLst>
            <a:ext uri="{FF2B5EF4-FFF2-40B4-BE49-F238E27FC236}">
              <a16:creationId xmlns:a16="http://schemas.microsoft.com/office/drawing/2014/main" id="{11969BE3-85DB-4715-9AAD-29F7A8757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4764640"/>
          <a:ext cx="685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313</xdr:row>
      <xdr:rowOff>0</xdr:rowOff>
    </xdr:from>
    <xdr:to>
      <xdr:col>1</xdr:col>
      <xdr:colOff>853440</xdr:colOff>
      <xdr:row>313</xdr:row>
      <xdr:rowOff>474345</xdr:rowOff>
    </xdr:to>
    <xdr:pic>
      <xdr:nvPicPr>
        <xdr:cNvPr id="201" name="Picture 1000" descr="]B~@25N5L_~SL3AXUU(3]MW">
          <a:extLst>
            <a:ext uri="{FF2B5EF4-FFF2-40B4-BE49-F238E27FC236}">
              <a16:creationId xmlns:a16="http://schemas.microsoft.com/office/drawing/2014/main" id="{20EC1A34-FED8-48B1-948B-5D56191C0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6768700"/>
          <a:ext cx="7315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152400</xdr:colOff>
      <xdr:row>314</xdr:row>
      <xdr:rowOff>0</xdr:rowOff>
    </xdr:from>
    <xdr:to>
      <xdr:col>1</xdr:col>
      <xdr:colOff>779145</xdr:colOff>
      <xdr:row>314</xdr:row>
      <xdr:rowOff>474345</xdr:rowOff>
    </xdr:to>
    <xdr:pic>
      <xdr:nvPicPr>
        <xdr:cNvPr id="202" name="Picture 1001" descr="~A}O0BP49{L$BAEWHRCO_XL">
          <a:extLst>
            <a:ext uri="{FF2B5EF4-FFF2-40B4-BE49-F238E27FC236}">
              <a16:creationId xmlns:a16="http://schemas.microsoft.com/office/drawing/2014/main" id="{54B863B1-159C-4CCB-9DB4-452A35261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7340200"/>
          <a:ext cx="6400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</xdr:colOff>
      <xdr:row>315</xdr:row>
      <xdr:rowOff>0</xdr:rowOff>
    </xdr:from>
    <xdr:to>
      <xdr:col>1</xdr:col>
      <xdr:colOff>819150</xdr:colOff>
      <xdr:row>315</xdr:row>
      <xdr:rowOff>495300</xdr:rowOff>
    </xdr:to>
    <xdr:pic>
      <xdr:nvPicPr>
        <xdr:cNvPr id="203" name="Picture 1002" descr="FGLH]%C]5]LLV]_)BX82RBG">
          <a:extLst>
            <a:ext uri="{FF2B5EF4-FFF2-40B4-BE49-F238E27FC236}">
              <a16:creationId xmlns:a16="http://schemas.microsoft.com/office/drawing/2014/main" id="{40FA85FB-BA05-4ACA-A501-448235711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07858360"/>
          <a:ext cx="61722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182880</xdr:colOff>
      <xdr:row>316</xdr:row>
      <xdr:rowOff>0</xdr:rowOff>
    </xdr:from>
    <xdr:to>
      <xdr:col>1</xdr:col>
      <xdr:colOff>742950</xdr:colOff>
      <xdr:row>316</xdr:row>
      <xdr:rowOff>457200</xdr:rowOff>
    </xdr:to>
    <xdr:pic>
      <xdr:nvPicPr>
        <xdr:cNvPr id="204" name="Picture 1003" descr="UQ[QW500(RRM5~X0UIO7{FM">
          <a:extLst>
            <a:ext uri="{FF2B5EF4-FFF2-40B4-BE49-F238E27FC236}">
              <a16:creationId xmlns:a16="http://schemas.microsoft.com/office/drawing/2014/main" id="{38DB7B49-B154-40A2-B896-F188D0B4E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08483200"/>
          <a:ext cx="5562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317</xdr:row>
      <xdr:rowOff>0</xdr:rowOff>
    </xdr:from>
    <xdr:to>
      <xdr:col>1</xdr:col>
      <xdr:colOff>815340</xdr:colOff>
      <xdr:row>317</xdr:row>
      <xdr:rowOff>472440</xdr:rowOff>
    </xdr:to>
    <xdr:pic>
      <xdr:nvPicPr>
        <xdr:cNvPr id="205" name="Picture 1004" descr="1621{_}NOVHS0_`N4SFOTR2">
          <a:extLst>
            <a:ext uri="{FF2B5EF4-FFF2-40B4-BE49-F238E27FC236}">
              <a16:creationId xmlns:a16="http://schemas.microsoft.com/office/drawing/2014/main" id="{53F07017-58CC-4F79-AD4C-6194EAF74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108040"/>
          <a:ext cx="61722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318</xdr:row>
      <xdr:rowOff>0</xdr:rowOff>
    </xdr:from>
    <xdr:to>
      <xdr:col>1</xdr:col>
      <xdr:colOff>739140</xdr:colOff>
      <xdr:row>318</xdr:row>
      <xdr:rowOff>685800</xdr:rowOff>
    </xdr:to>
    <xdr:pic>
      <xdr:nvPicPr>
        <xdr:cNvPr id="206" name="Picture 1005" descr="{0TGZD98_3Z3IS_GP7QEZRN">
          <a:extLst>
            <a:ext uri="{FF2B5EF4-FFF2-40B4-BE49-F238E27FC236}">
              <a16:creationId xmlns:a16="http://schemas.microsoft.com/office/drawing/2014/main" id="{4D38C2EB-85FB-4FB6-BE38-FE70D788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679540"/>
          <a:ext cx="73152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320</xdr:row>
      <xdr:rowOff>0</xdr:rowOff>
    </xdr:from>
    <xdr:to>
      <xdr:col>1</xdr:col>
      <xdr:colOff>914400</xdr:colOff>
      <xdr:row>320</xdr:row>
      <xdr:rowOff>741045</xdr:rowOff>
    </xdr:to>
    <xdr:pic>
      <xdr:nvPicPr>
        <xdr:cNvPr id="207" name="Picture 1006" descr=")K$D_TC$](TO%MJQ{6)ICX4">
          <a:extLst>
            <a:ext uri="{FF2B5EF4-FFF2-40B4-BE49-F238E27FC236}">
              <a16:creationId xmlns:a16="http://schemas.microsoft.com/office/drawing/2014/main" id="{C1F4987B-EE24-4238-9D13-DE3AE294B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11134960"/>
          <a:ext cx="8686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322</xdr:row>
      <xdr:rowOff>0</xdr:rowOff>
    </xdr:from>
    <xdr:to>
      <xdr:col>1</xdr:col>
      <xdr:colOff>853440</xdr:colOff>
      <xdr:row>322</xdr:row>
      <xdr:rowOff>800100</xdr:rowOff>
    </xdr:to>
    <xdr:pic>
      <xdr:nvPicPr>
        <xdr:cNvPr id="208" name="Picture 1007" descr="%BV)$F%GM`ASA9PHE3}A%TP">
          <a:extLst>
            <a:ext uri="{FF2B5EF4-FFF2-40B4-BE49-F238E27FC236}">
              <a16:creationId xmlns:a16="http://schemas.microsoft.com/office/drawing/2014/main" id="{C688482D-3FB5-48EC-A80C-051F51CA2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12643720"/>
          <a:ext cx="75438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324</xdr:row>
      <xdr:rowOff>0</xdr:rowOff>
    </xdr:from>
    <xdr:to>
      <xdr:col>1</xdr:col>
      <xdr:colOff>819150</xdr:colOff>
      <xdr:row>324</xdr:row>
      <xdr:rowOff>779145</xdr:rowOff>
    </xdr:to>
    <xdr:pic>
      <xdr:nvPicPr>
        <xdr:cNvPr id="209" name="Picture 1008" descr="OAF8Z0L2I1YPYU$B3EG5X$4">
          <a:extLst>
            <a:ext uri="{FF2B5EF4-FFF2-40B4-BE49-F238E27FC236}">
              <a16:creationId xmlns:a16="http://schemas.microsoft.com/office/drawing/2014/main" id="{6928766F-8AE4-4B08-9C52-00C3E7135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14175340"/>
          <a:ext cx="72390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</xdr:colOff>
      <xdr:row>326</xdr:row>
      <xdr:rowOff>0</xdr:rowOff>
    </xdr:from>
    <xdr:to>
      <xdr:col>1</xdr:col>
      <xdr:colOff>741045</xdr:colOff>
      <xdr:row>326</xdr:row>
      <xdr:rowOff>510540</xdr:rowOff>
    </xdr:to>
    <xdr:pic>
      <xdr:nvPicPr>
        <xdr:cNvPr id="210" name="Picture 1009" descr="{QCF(OG0ENR1PDP)MHZLZXK">
          <a:extLst>
            <a:ext uri="{FF2B5EF4-FFF2-40B4-BE49-F238E27FC236}">
              <a16:creationId xmlns:a16="http://schemas.microsoft.com/office/drawing/2014/main" id="{B8C37FDA-414C-4377-9E0B-5B36901A3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15699340"/>
          <a:ext cx="6324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327</xdr:row>
      <xdr:rowOff>0</xdr:rowOff>
    </xdr:from>
    <xdr:to>
      <xdr:col>1</xdr:col>
      <xdr:colOff>800100</xdr:colOff>
      <xdr:row>327</xdr:row>
      <xdr:rowOff>626745</xdr:rowOff>
    </xdr:to>
    <xdr:pic>
      <xdr:nvPicPr>
        <xdr:cNvPr id="211" name="Picture 1010" descr="YD~UR6UWL`%ZNH}NN3NQ_{I">
          <a:extLst>
            <a:ext uri="{FF2B5EF4-FFF2-40B4-BE49-F238E27FC236}">
              <a16:creationId xmlns:a16="http://schemas.microsoft.com/office/drawing/2014/main" id="{088DC497-F447-495D-9509-0F49243E6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16324180"/>
          <a:ext cx="72390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353</xdr:row>
      <xdr:rowOff>0</xdr:rowOff>
    </xdr:from>
    <xdr:to>
      <xdr:col>1</xdr:col>
      <xdr:colOff>742950</xdr:colOff>
      <xdr:row>353</xdr:row>
      <xdr:rowOff>476250</xdr:rowOff>
    </xdr:to>
    <xdr:pic>
      <xdr:nvPicPr>
        <xdr:cNvPr id="212" name="Picture 1012" descr="X}6TL02OJKX9[KOOS)(%6[Q">
          <a:extLst>
            <a:ext uri="{FF2B5EF4-FFF2-40B4-BE49-F238E27FC236}">
              <a16:creationId xmlns:a16="http://schemas.microsoft.com/office/drawing/2014/main" id="{5B38BD5D-F205-41A1-8687-46A7EB847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5572300"/>
          <a:ext cx="74676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354</xdr:row>
      <xdr:rowOff>0</xdr:rowOff>
    </xdr:from>
    <xdr:to>
      <xdr:col>1</xdr:col>
      <xdr:colOff>838200</xdr:colOff>
      <xdr:row>354</xdr:row>
      <xdr:rowOff>436245</xdr:rowOff>
    </xdr:to>
    <xdr:pic>
      <xdr:nvPicPr>
        <xdr:cNvPr id="213" name="Picture 1013" descr="~_V61DF7PCQ8AGXY})__{55">
          <a:extLst>
            <a:ext uri="{FF2B5EF4-FFF2-40B4-BE49-F238E27FC236}">
              <a16:creationId xmlns:a16="http://schemas.microsoft.com/office/drawing/2014/main" id="{B1C027B7-A80B-419E-93B8-B9C3DCA15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36113320"/>
          <a:ext cx="7086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</xdr:colOff>
      <xdr:row>355</xdr:row>
      <xdr:rowOff>0</xdr:rowOff>
    </xdr:from>
    <xdr:to>
      <xdr:col>1</xdr:col>
      <xdr:colOff>838200</xdr:colOff>
      <xdr:row>355</xdr:row>
      <xdr:rowOff>436245</xdr:rowOff>
    </xdr:to>
    <xdr:pic>
      <xdr:nvPicPr>
        <xdr:cNvPr id="214" name="Picture 1014" descr="K1P7QKWKY~9`T2N9S7O%V%3">
          <a:extLst>
            <a:ext uri="{FF2B5EF4-FFF2-40B4-BE49-F238E27FC236}">
              <a16:creationId xmlns:a16="http://schemas.microsoft.com/office/drawing/2014/main" id="{281835E4-857F-4C02-A961-A0B1DF8CD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36661960"/>
          <a:ext cx="6400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356</xdr:row>
      <xdr:rowOff>0</xdr:rowOff>
    </xdr:from>
    <xdr:to>
      <xdr:col>1</xdr:col>
      <xdr:colOff>742950</xdr:colOff>
      <xdr:row>356</xdr:row>
      <xdr:rowOff>800100</xdr:rowOff>
    </xdr:to>
    <xdr:pic>
      <xdr:nvPicPr>
        <xdr:cNvPr id="215" name="Picture 1015" descr="H$(]D0Y854MTZG3EC0Y{A3L">
          <a:extLst>
            <a:ext uri="{FF2B5EF4-FFF2-40B4-BE49-F238E27FC236}">
              <a16:creationId xmlns:a16="http://schemas.microsoft.com/office/drawing/2014/main" id="{15AC119F-701F-4614-BC77-1279088F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37218220"/>
          <a:ext cx="647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274320</xdr:colOff>
      <xdr:row>357</xdr:row>
      <xdr:rowOff>0</xdr:rowOff>
    </xdr:from>
    <xdr:to>
      <xdr:col>1</xdr:col>
      <xdr:colOff>817245</xdr:colOff>
      <xdr:row>357</xdr:row>
      <xdr:rowOff>777240</xdr:rowOff>
    </xdr:to>
    <xdr:pic>
      <xdr:nvPicPr>
        <xdr:cNvPr id="216" name="Picture 1016" descr="GU7VF}CVT%WJM63T%C0GI`H">
          <a:extLst>
            <a:ext uri="{FF2B5EF4-FFF2-40B4-BE49-F238E27FC236}">
              <a16:creationId xmlns:a16="http://schemas.microsoft.com/office/drawing/2014/main" id="{5F22A407-79F4-46BF-BF1D-3C1B3D794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238147860"/>
          <a:ext cx="55626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251460</xdr:colOff>
      <xdr:row>358</xdr:row>
      <xdr:rowOff>0</xdr:rowOff>
    </xdr:from>
    <xdr:to>
      <xdr:col>1</xdr:col>
      <xdr:colOff>819150</xdr:colOff>
      <xdr:row>358</xdr:row>
      <xdr:rowOff>857250</xdr:rowOff>
    </xdr:to>
    <xdr:pic>
      <xdr:nvPicPr>
        <xdr:cNvPr id="217" name="Picture 1017" descr="XF[3ZFPX8`FK{05G1`XI5KB">
          <a:extLst>
            <a:ext uri="{FF2B5EF4-FFF2-40B4-BE49-F238E27FC236}">
              <a16:creationId xmlns:a16="http://schemas.microsoft.com/office/drawing/2014/main" id="{9A058432-E3E1-4ABD-876C-E9A04C024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38970820"/>
          <a:ext cx="56388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106680</xdr:colOff>
      <xdr:row>359</xdr:row>
      <xdr:rowOff>0</xdr:rowOff>
    </xdr:from>
    <xdr:to>
      <xdr:col>1</xdr:col>
      <xdr:colOff>781050</xdr:colOff>
      <xdr:row>359</xdr:row>
      <xdr:rowOff>474345</xdr:rowOff>
    </xdr:to>
    <xdr:pic>
      <xdr:nvPicPr>
        <xdr:cNvPr id="218" name="Picture 1018" descr="5Y[5@7GI52D`MM6]JGNU0NP">
          <a:extLst>
            <a:ext uri="{FF2B5EF4-FFF2-40B4-BE49-F238E27FC236}">
              <a16:creationId xmlns:a16="http://schemas.microsoft.com/office/drawing/2014/main" id="{EF3D33C4-8F80-4D6A-89E1-8200B1833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239892840"/>
          <a:ext cx="6781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387</xdr:row>
      <xdr:rowOff>0</xdr:rowOff>
    </xdr:from>
    <xdr:to>
      <xdr:col>1</xdr:col>
      <xdr:colOff>969645</xdr:colOff>
      <xdr:row>387</xdr:row>
      <xdr:rowOff>626745</xdr:rowOff>
    </xdr:to>
    <xdr:pic>
      <xdr:nvPicPr>
        <xdr:cNvPr id="219" name="Picture 1019" descr="}I@1CEMO5_V~F)1Q~YB16SP">
          <a:extLst>
            <a:ext uri="{FF2B5EF4-FFF2-40B4-BE49-F238E27FC236}">
              <a16:creationId xmlns:a16="http://schemas.microsoft.com/office/drawing/2014/main" id="{B9AEE76C-423E-490D-AE06-A2ACF5454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56557780"/>
          <a:ext cx="96012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388</xdr:row>
      <xdr:rowOff>0</xdr:rowOff>
    </xdr:from>
    <xdr:to>
      <xdr:col>1</xdr:col>
      <xdr:colOff>857250</xdr:colOff>
      <xdr:row>388</xdr:row>
      <xdr:rowOff>628650</xdr:rowOff>
    </xdr:to>
    <xdr:pic>
      <xdr:nvPicPr>
        <xdr:cNvPr id="220" name="Picture 1020" descr="9UTL~3ZBMYD57X66U_31]61">
          <a:extLst>
            <a:ext uri="{FF2B5EF4-FFF2-40B4-BE49-F238E27FC236}">
              <a16:creationId xmlns:a16="http://schemas.microsoft.com/office/drawing/2014/main" id="{073F1B0E-63DF-4176-84D7-A1CA8D404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57395980"/>
          <a:ext cx="79248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182880</xdr:colOff>
      <xdr:row>389</xdr:row>
      <xdr:rowOff>0</xdr:rowOff>
    </xdr:from>
    <xdr:to>
      <xdr:col>1</xdr:col>
      <xdr:colOff>933450</xdr:colOff>
      <xdr:row>389</xdr:row>
      <xdr:rowOff>550545</xdr:rowOff>
    </xdr:to>
    <xdr:pic>
      <xdr:nvPicPr>
        <xdr:cNvPr id="221" name="Picture 1021" descr="EXWS5RKY~{5{_ADQXZAZ8DU">
          <a:extLst>
            <a:ext uri="{FF2B5EF4-FFF2-40B4-BE49-F238E27FC236}">
              <a16:creationId xmlns:a16="http://schemas.microsoft.com/office/drawing/2014/main" id="{D2A679F1-4E8B-428A-B36B-468F98EBB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58142740"/>
          <a:ext cx="75438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392</xdr:row>
      <xdr:rowOff>0</xdr:rowOff>
    </xdr:from>
    <xdr:to>
      <xdr:col>1</xdr:col>
      <xdr:colOff>933450</xdr:colOff>
      <xdr:row>392</xdr:row>
      <xdr:rowOff>931545</xdr:rowOff>
    </xdr:to>
    <xdr:pic>
      <xdr:nvPicPr>
        <xdr:cNvPr id="222" name="Picture 1022" descr="59S1){CGN9~UQ2{7G~WC6IQ">
          <a:extLst>
            <a:ext uri="{FF2B5EF4-FFF2-40B4-BE49-F238E27FC236}">
              <a16:creationId xmlns:a16="http://schemas.microsoft.com/office/drawing/2014/main" id="{99170D79-CDE2-427D-864A-A11DDB3D2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60184900"/>
          <a:ext cx="90678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</xdr:colOff>
      <xdr:row>400</xdr:row>
      <xdr:rowOff>0</xdr:rowOff>
    </xdr:from>
    <xdr:to>
      <xdr:col>1</xdr:col>
      <xdr:colOff>969645</xdr:colOff>
      <xdr:row>400</xdr:row>
      <xdr:rowOff>360045</xdr:rowOff>
    </xdr:to>
    <xdr:pic>
      <xdr:nvPicPr>
        <xdr:cNvPr id="223" name="Picture 1023" descr="L$Z`N[{H%QS1BNC]{(XI6LW">
          <a:extLst>
            <a:ext uri="{FF2B5EF4-FFF2-40B4-BE49-F238E27FC236}">
              <a16:creationId xmlns:a16="http://schemas.microsoft.com/office/drawing/2014/main" id="{96A7DE3F-8F36-4FC6-A107-809E96C64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66730480"/>
          <a:ext cx="89916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213360</xdr:colOff>
      <xdr:row>401</xdr:row>
      <xdr:rowOff>0</xdr:rowOff>
    </xdr:from>
    <xdr:to>
      <xdr:col>1</xdr:col>
      <xdr:colOff>742950</xdr:colOff>
      <xdr:row>401</xdr:row>
      <xdr:rowOff>457200</xdr:rowOff>
    </xdr:to>
    <xdr:pic>
      <xdr:nvPicPr>
        <xdr:cNvPr id="224" name="Picture 1024" descr="U]~V~55NYA$SAEJ5B}$QEB4">
          <a:extLst>
            <a:ext uri="{FF2B5EF4-FFF2-40B4-BE49-F238E27FC236}">
              <a16:creationId xmlns:a16="http://schemas.microsoft.com/office/drawing/2014/main" id="{FAEC4A51-C446-418A-8011-D93DE19D1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267187680"/>
          <a:ext cx="533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220980</xdr:colOff>
      <xdr:row>402</xdr:row>
      <xdr:rowOff>0</xdr:rowOff>
    </xdr:from>
    <xdr:to>
      <xdr:col>1</xdr:col>
      <xdr:colOff>800100</xdr:colOff>
      <xdr:row>402</xdr:row>
      <xdr:rowOff>510540</xdr:rowOff>
    </xdr:to>
    <xdr:pic>
      <xdr:nvPicPr>
        <xdr:cNvPr id="225" name="Picture 1025" descr="0Z`HD(LVB{4S%JD$B5}MEWH">
          <a:extLst>
            <a:ext uri="{FF2B5EF4-FFF2-40B4-BE49-F238E27FC236}">
              <a16:creationId xmlns:a16="http://schemas.microsoft.com/office/drawing/2014/main" id="{1518717A-5D7C-4DCA-A02F-82DF5B754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267743940"/>
          <a:ext cx="5791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213360</xdr:colOff>
      <xdr:row>403</xdr:row>
      <xdr:rowOff>0</xdr:rowOff>
    </xdr:from>
    <xdr:to>
      <xdr:col>1</xdr:col>
      <xdr:colOff>742950</xdr:colOff>
      <xdr:row>403</xdr:row>
      <xdr:rowOff>548640</xdr:rowOff>
    </xdr:to>
    <xdr:pic>
      <xdr:nvPicPr>
        <xdr:cNvPr id="226" name="Picture 1026" descr=")2XKCWH@0JQJ5X[YNGF2T`1">
          <a:extLst>
            <a:ext uri="{FF2B5EF4-FFF2-40B4-BE49-F238E27FC236}">
              <a16:creationId xmlns:a16="http://schemas.microsoft.com/office/drawing/2014/main" id="{B00FB8AA-2CAD-41F1-9968-A37B0CC0E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268399260"/>
          <a:ext cx="5334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259080</xdr:colOff>
      <xdr:row>405</xdr:row>
      <xdr:rowOff>0</xdr:rowOff>
    </xdr:from>
    <xdr:to>
      <xdr:col>1</xdr:col>
      <xdr:colOff>704850</xdr:colOff>
      <xdr:row>405</xdr:row>
      <xdr:rowOff>590550</xdr:rowOff>
    </xdr:to>
    <xdr:pic>
      <xdr:nvPicPr>
        <xdr:cNvPr id="227" name="Picture 1027" descr="M_C}`]N8S@7O8MLVTU)B%WW">
          <a:extLst>
            <a:ext uri="{FF2B5EF4-FFF2-40B4-BE49-F238E27FC236}">
              <a16:creationId xmlns:a16="http://schemas.microsoft.com/office/drawing/2014/main" id="{F2311C9F-0468-4A49-9201-B7220B70A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269580360"/>
          <a:ext cx="44958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404</xdr:row>
      <xdr:rowOff>0</xdr:rowOff>
    </xdr:from>
    <xdr:to>
      <xdr:col>1</xdr:col>
      <xdr:colOff>777240</xdr:colOff>
      <xdr:row>404</xdr:row>
      <xdr:rowOff>533400</xdr:rowOff>
    </xdr:to>
    <xdr:pic>
      <xdr:nvPicPr>
        <xdr:cNvPr id="228" name="Picture 1028" descr="KEVYEMBC~4F}M5~QA7RVQH2">
          <a:extLst>
            <a:ext uri="{FF2B5EF4-FFF2-40B4-BE49-F238E27FC236}">
              <a16:creationId xmlns:a16="http://schemas.microsoft.com/office/drawing/2014/main" id="{AFC09304-2DCE-4A21-A50D-60C34D3E5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69008860"/>
          <a:ext cx="54102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406</xdr:row>
      <xdr:rowOff>0</xdr:rowOff>
    </xdr:from>
    <xdr:to>
      <xdr:col>1</xdr:col>
      <xdr:colOff>701040</xdr:colOff>
      <xdr:row>406</xdr:row>
      <xdr:rowOff>533400</xdr:rowOff>
    </xdr:to>
    <xdr:pic>
      <xdr:nvPicPr>
        <xdr:cNvPr id="229" name="Picture 1029" descr="R3N3@ABR{O6}IFQ]VKZK`Y0">
          <a:extLst>
            <a:ext uri="{FF2B5EF4-FFF2-40B4-BE49-F238E27FC236}">
              <a16:creationId xmlns:a16="http://schemas.microsoft.com/office/drawing/2014/main" id="{F655BBF8-9F1E-4E1C-BF3C-204C068BA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70212820"/>
          <a:ext cx="57912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</xdr:colOff>
      <xdr:row>408</xdr:row>
      <xdr:rowOff>0</xdr:rowOff>
    </xdr:from>
    <xdr:to>
      <xdr:col>1</xdr:col>
      <xdr:colOff>664845</xdr:colOff>
      <xdr:row>408</xdr:row>
      <xdr:rowOff>514350</xdr:rowOff>
    </xdr:to>
    <xdr:pic>
      <xdr:nvPicPr>
        <xdr:cNvPr id="230" name="Picture 1031" descr="LU~FSQC9S`U6V]4JCRK}JEB">
          <a:extLst>
            <a:ext uri="{FF2B5EF4-FFF2-40B4-BE49-F238E27FC236}">
              <a16:creationId xmlns:a16="http://schemas.microsoft.com/office/drawing/2014/main" id="{87C304A7-04E2-4BC3-AEEF-01F4A0CDD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71386300"/>
          <a:ext cx="4800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409</xdr:row>
      <xdr:rowOff>0</xdr:rowOff>
    </xdr:from>
    <xdr:to>
      <xdr:col>1</xdr:col>
      <xdr:colOff>777240</xdr:colOff>
      <xdr:row>409</xdr:row>
      <xdr:rowOff>548640</xdr:rowOff>
    </xdr:to>
    <xdr:pic>
      <xdr:nvPicPr>
        <xdr:cNvPr id="231" name="Picture 1032" descr="KX){E$_Z`~DUNJW7C73WS)G">
          <a:extLst>
            <a:ext uri="{FF2B5EF4-FFF2-40B4-BE49-F238E27FC236}">
              <a16:creationId xmlns:a16="http://schemas.microsoft.com/office/drawing/2014/main" id="{DB5C26E6-5855-4E7A-B976-6A128A258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71980660"/>
          <a:ext cx="5029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182880</xdr:colOff>
      <xdr:row>410</xdr:row>
      <xdr:rowOff>0</xdr:rowOff>
    </xdr:from>
    <xdr:to>
      <xdr:col>1</xdr:col>
      <xdr:colOff>857250</xdr:colOff>
      <xdr:row>410</xdr:row>
      <xdr:rowOff>590550</xdr:rowOff>
    </xdr:to>
    <xdr:pic>
      <xdr:nvPicPr>
        <xdr:cNvPr id="232" name="Picture 1033" descr="OMA062KDD4XLRA)33CVVN$C">
          <a:extLst>
            <a:ext uri="{FF2B5EF4-FFF2-40B4-BE49-F238E27FC236}">
              <a16:creationId xmlns:a16="http://schemas.microsoft.com/office/drawing/2014/main" id="{21C6D6CA-97C3-4C6C-85A2-515EF9C06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72567400"/>
          <a:ext cx="67056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266700</xdr:colOff>
      <xdr:row>411</xdr:row>
      <xdr:rowOff>0</xdr:rowOff>
    </xdr:from>
    <xdr:to>
      <xdr:col>1</xdr:col>
      <xdr:colOff>777240</xdr:colOff>
      <xdr:row>411</xdr:row>
      <xdr:rowOff>590550</xdr:rowOff>
    </xdr:to>
    <xdr:pic>
      <xdr:nvPicPr>
        <xdr:cNvPr id="233" name="Picture 1034" descr="NTG513ZFOH78GY8M1@PA)ON">
          <a:extLst>
            <a:ext uri="{FF2B5EF4-FFF2-40B4-BE49-F238E27FC236}">
              <a16:creationId xmlns:a16="http://schemas.microsoft.com/office/drawing/2014/main" id="{BFC7583A-870F-480C-B816-FB8CDF3BA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73230340"/>
          <a:ext cx="50292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419</xdr:row>
      <xdr:rowOff>0</xdr:rowOff>
    </xdr:from>
    <xdr:to>
      <xdr:col>1</xdr:col>
      <xdr:colOff>800100</xdr:colOff>
      <xdr:row>419</xdr:row>
      <xdr:rowOff>666750</xdr:rowOff>
    </xdr:to>
    <xdr:pic>
      <xdr:nvPicPr>
        <xdr:cNvPr id="234" name="Picture 1035" descr="UXW246$Y[2MTTN[LZ29PEYT">
          <a:extLst>
            <a:ext uri="{FF2B5EF4-FFF2-40B4-BE49-F238E27FC236}">
              <a16:creationId xmlns:a16="http://schemas.microsoft.com/office/drawing/2014/main" id="{25227827-95F5-45A7-A5EC-94F3E1A39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7627080"/>
          <a:ext cx="8001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</xdr:colOff>
      <xdr:row>121</xdr:row>
      <xdr:rowOff>68580</xdr:rowOff>
    </xdr:from>
    <xdr:to>
      <xdr:col>1</xdr:col>
      <xdr:colOff>819150</xdr:colOff>
      <xdr:row>121</xdr:row>
      <xdr:rowOff>588645</xdr:rowOff>
    </xdr:to>
    <xdr:pic>
      <xdr:nvPicPr>
        <xdr:cNvPr id="235" name="Picture 1028" descr="C:\Users\user\AppData\Local\Temp\0TIE95W`%OCWE(H3L)(9~[F.jpg">
          <a:extLst>
            <a:ext uri="{FF2B5EF4-FFF2-40B4-BE49-F238E27FC236}">
              <a16:creationId xmlns:a16="http://schemas.microsoft.com/office/drawing/2014/main" id="{ED57264B-BB91-493D-B2B2-921CF531F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75293220"/>
          <a:ext cx="69342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</xdr:colOff>
      <xdr:row>120</xdr:row>
      <xdr:rowOff>83820</xdr:rowOff>
    </xdr:from>
    <xdr:to>
      <xdr:col>1</xdr:col>
      <xdr:colOff>762000</xdr:colOff>
      <xdr:row>120</xdr:row>
      <xdr:rowOff>588645</xdr:rowOff>
    </xdr:to>
    <xdr:pic>
      <xdr:nvPicPr>
        <xdr:cNvPr id="236" name="Picture 1029" descr="C:\Users\user\AppData\Local\Temp\UTALR]U1W9_JU%5(]{@AUOS.jpg">
          <a:extLst>
            <a:ext uri="{FF2B5EF4-FFF2-40B4-BE49-F238E27FC236}">
              <a16:creationId xmlns:a16="http://schemas.microsoft.com/office/drawing/2014/main" id="{6A21F4DB-4F08-4BD5-B5B9-22FBD7E77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74622660"/>
          <a:ext cx="6400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124</xdr:row>
      <xdr:rowOff>0</xdr:rowOff>
    </xdr:from>
    <xdr:to>
      <xdr:col>1</xdr:col>
      <xdr:colOff>967740</xdr:colOff>
      <xdr:row>124</xdr:row>
      <xdr:rowOff>590550</xdr:rowOff>
    </xdr:to>
    <xdr:pic>
      <xdr:nvPicPr>
        <xdr:cNvPr id="237" name="Picture 1032" descr="C:\Users\user\AppData\Local\Temp\A{@7B@T2`HOE7U{VKCY@Z4K.jpg">
          <a:extLst>
            <a:ext uri="{FF2B5EF4-FFF2-40B4-BE49-F238E27FC236}">
              <a16:creationId xmlns:a16="http://schemas.microsoft.com/office/drawing/2014/main" id="{8C2946A7-8347-4B06-8D04-D41D118E6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7487780"/>
          <a:ext cx="93726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125</xdr:row>
      <xdr:rowOff>0</xdr:rowOff>
    </xdr:from>
    <xdr:to>
      <xdr:col>1</xdr:col>
      <xdr:colOff>857250</xdr:colOff>
      <xdr:row>125</xdr:row>
      <xdr:rowOff>512445</xdr:rowOff>
    </xdr:to>
    <xdr:pic>
      <xdr:nvPicPr>
        <xdr:cNvPr id="238" name="Picture 1033" descr="C:\Users\user\AppData\Local\Temp\04CV5N30`FTG5]KF1JE${4F.jpg">
          <a:extLst>
            <a:ext uri="{FF2B5EF4-FFF2-40B4-BE49-F238E27FC236}">
              <a16:creationId xmlns:a16="http://schemas.microsoft.com/office/drawing/2014/main" id="{21F52323-0923-4690-904F-ECB2E82A1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8173580"/>
          <a:ext cx="80772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</xdr:colOff>
      <xdr:row>128</xdr:row>
      <xdr:rowOff>0</xdr:rowOff>
    </xdr:from>
    <xdr:to>
      <xdr:col>1</xdr:col>
      <xdr:colOff>779145</xdr:colOff>
      <xdr:row>128</xdr:row>
      <xdr:rowOff>741045</xdr:rowOff>
    </xdr:to>
    <xdr:pic>
      <xdr:nvPicPr>
        <xdr:cNvPr id="239" name="Picture 1036" descr="C:\Users\user\AppData\Local\Temp\H_AL45U2Y8W_0[P5Q5$VN(I.jpg">
          <a:extLst>
            <a:ext uri="{FF2B5EF4-FFF2-40B4-BE49-F238E27FC236}">
              <a16:creationId xmlns:a16="http://schemas.microsoft.com/office/drawing/2014/main" id="{86DCB0D4-5CCA-4A59-A118-165D62DD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80192880"/>
          <a:ext cx="64770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</xdr:colOff>
      <xdr:row>129</xdr:row>
      <xdr:rowOff>0</xdr:rowOff>
    </xdr:from>
    <xdr:to>
      <xdr:col>1</xdr:col>
      <xdr:colOff>762000</xdr:colOff>
      <xdr:row>129</xdr:row>
      <xdr:rowOff>624840</xdr:rowOff>
    </xdr:to>
    <xdr:pic>
      <xdr:nvPicPr>
        <xdr:cNvPr id="240" name="Picture 1397" descr="C:\Users\user\AppData\Local\Temp\80{R4()60@BY)K]FGIIFIJX.jpg">
          <a:extLst>
            <a:ext uri="{FF2B5EF4-FFF2-40B4-BE49-F238E27FC236}">
              <a16:creationId xmlns:a16="http://schemas.microsoft.com/office/drawing/2014/main" id="{8C30D3E0-37F1-42DE-AD76-580A3FAD8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81000600"/>
          <a:ext cx="56388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106680</xdr:colOff>
      <xdr:row>132</xdr:row>
      <xdr:rowOff>0</xdr:rowOff>
    </xdr:from>
    <xdr:to>
      <xdr:col>1</xdr:col>
      <xdr:colOff>742950</xdr:colOff>
      <xdr:row>132</xdr:row>
      <xdr:rowOff>739140</xdr:rowOff>
    </xdr:to>
    <xdr:pic>
      <xdr:nvPicPr>
        <xdr:cNvPr id="241" name="Picture 1761" descr="C:\Users\user\AppData\Local\Temp\R%BGS7D1YO[0LJEX%CB0F@R.jpg">
          <a:extLst>
            <a:ext uri="{FF2B5EF4-FFF2-40B4-BE49-F238E27FC236}">
              <a16:creationId xmlns:a16="http://schemas.microsoft.com/office/drawing/2014/main" id="{BEC8F6A1-80C3-4FEE-A8CC-3107CB88A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83225640"/>
          <a:ext cx="6324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133</xdr:row>
      <xdr:rowOff>0</xdr:rowOff>
    </xdr:from>
    <xdr:to>
      <xdr:col>1</xdr:col>
      <xdr:colOff>838200</xdr:colOff>
      <xdr:row>133</xdr:row>
      <xdr:rowOff>742950</xdr:rowOff>
    </xdr:to>
    <xdr:pic>
      <xdr:nvPicPr>
        <xdr:cNvPr id="242" name="Picture 1762" descr="C:\Users\user\AppData\Local\Temp\NU85~OHV8TJVM{1{NN2CI7P.jpg">
          <a:extLst>
            <a:ext uri="{FF2B5EF4-FFF2-40B4-BE49-F238E27FC236}">
              <a16:creationId xmlns:a16="http://schemas.microsoft.com/office/drawing/2014/main" id="{65E3EF1A-4114-466B-8952-24B186990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4033360"/>
          <a:ext cx="64770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136</xdr:row>
      <xdr:rowOff>0</xdr:rowOff>
    </xdr:from>
    <xdr:to>
      <xdr:col>1</xdr:col>
      <xdr:colOff>967740</xdr:colOff>
      <xdr:row>136</xdr:row>
      <xdr:rowOff>685800</xdr:rowOff>
    </xdr:to>
    <xdr:pic>
      <xdr:nvPicPr>
        <xdr:cNvPr id="243" name="Picture 1766" descr="C:\Users\user\AppData\Local\Temp\{PLJ`6F@1SW@VZ$C8NA}AQ1.jpg">
          <a:extLst>
            <a:ext uri="{FF2B5EF4-FFF2-40B4-BE49-F238E27FC236}">
              <a16:creationId xmlns:a16="http://schemas.microsoft.com/office/drawing/2014/main" id="{32A0B0D1-C7F6-4469-9D18-04001E339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86456520"/>
          <a:ext cx="89916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137</xdr:row>
      <xdr:rowOff>0</xdr:rowOff>
    </xdr:from>
    <xdr:to>
      <xdr:col>1</xdr:col>
      <xdr:colOff>931545</xdr:colOff>
      <xdr:row>137</xdr:row>
      <xdr:rowOff>662940</xdr:rowOff>
    </xdr:to>
    <xdr:pic>
      <xdr:nvPicPr>
        <xdr:cNvPr id="244" name="Picture 1765" descr="C:\Users\user\AppData\Local\Temp\9`$D{2_MK@K6H@A{HMD)UWO.jpg">
          <a:extLst>
            <a:ext uri="{FF2B5EF4-FFF2-40B4-BE49-F238E27FC236}">
              <a16:creationId xmlns:a16="http://schemas.microsoft.com/office/drawing/2014/main" id="{1726582D-92BB-46E1-A8FA-05BA9C66A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87264240"/>
          <a:ext cx="88392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140</xdr:row>
      <xdr:rowOff>0</xdr:rowOff>
    </xdr:from>
    <xdr:to>
      <xdr:col>1</xdr:col>
      <xdr:colOff>857250</xdr:colOff>
      <xdr:row>140</xdr:row>
      <xdr:rowOff>628650</xdr:rowOff>
    </xdr:to>
    <xdr:pic>
      <xdr:nvPicPr>
        <xdr:cNvPr id="245" name="Picture 1769" descr="C:\Users\user\AppData\Local\Temp\OHN21{{3}L@47P%7LR1@@IQ.jpg">
          <a:extLst>
            <a:ext uri="{FF2B5EF4-FFF2-40B4-BE49-F238E27FC236}">
              <a16:creationId xmlns:a16="http://schemas.microsoft.com/office/drawing/2014/main" id="{0FF3D506-B8A1-4D0E-BC5D-C8556A165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89557860"/>
          <a:ext cx="83058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141</xdr:row>
      <xdr:rowOff>0</xdr:rowOff>
    </xdr:from>
    <xdr:to>
      <xdr:col>1</xdr:col>
      <xdr:colOff>817245</xdr:colOff>
      <xdr:row>141</xdr:row>
      <xdr:rowOff>701040</xdr:rowOff>
    </xdr:to>
    <xdr:pic>
      <xdr:nvPicPr>
        <xdr:cNvPr id="246" name="Picture 1770" descr="C:\Users\user\AppData\Local\Temp\FM~IN1C30]CV~8~25YP{UKP.jpg">
          <a:extLst>
            <a:ext uri="{FF2B5EF4-FFF2-40B4-BE49-F238E27FC236}">
              <a16:creationId xmlns:a16="http://schemas.microsoft.com/office/drawing/2014/main" id="{7B2E76D9-6279-4A6D-A910-742406A40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0251280"/>
          <a:ext cx="79248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144</xdr:row>
      <xdr:rowOff>0</xdr:rowOff>
    </xdr:from>
    <xdr:to>
      <xdr:col>1</xdr:col>
      <xdr:colOff>853440</xdr:colOff>
      <xdr:row>144</xdr:row>
      <xdr:rowOff>624840</xdr:rowOff>
    </xdr:to>
    <xdr:pic>
      <xdr:nvPicPr>
        <xdr:cNvPr id="247" name="Picture 1774" descr="C:\Users\user\AppData\Local\Temp\H5BL(@10W2MQ2LHO(Y0K{J2.jpg">
          <a:extLst>
            <a:ext uri="{FF2B5EF4-FFF2-40B4-BE49-F238E27FC236}">
              <a16:creationId xmlns:a16="http://schemas.microsoft.com/office/drawing/2014/main" id="{D5DB5687-BC9E-4358-84EA-F2EF14CBC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2590620"/>
          <a:ext cx="80772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145</xdr:row>
      <xdr:rowOff>0</xdr:rowOff>
    </xdr:from>
    <xdr:to>
      <xdr:col>1</xdr:col>
      <xdr:colOff>895350</xdr:colOff>
      <xdr:row>145</xdr:row>
      <xdr:rowOff>626745</xdr:rowOff>
    </xdr:to>
    <xdr:pic>
      <xdr:nvPicPr>
        <xdr:cNvPr id="248" name="Picture 1773" descr="C:\Users\user\AppData\Local\Temp\PG0)8}HYDGR7DR7ORX`@P~D.jpg">
          <a:extLst>
            <a:ext uri="{FF2B5EF4-FFF2-40B4-BE49-F238E27FC236}">
              <a16:creationId xmlns:a16="http://schemas.microsoft.com/office/drawing/2014/main" id="{5DE8BE43-B1AB-4A87-A146-D493D5926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93276420"/>
          <a:ext cx="8305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148</xdr:row>
      <xdr:rowOff>0</xdr:rowOff>
    </xdr:from>
    <xdr:to>
      <xdr:col>1</xdr:col>
      <xdr:colOff>971550</xdr:colOff>
      <xdr:row>148</xdr:row>
      <xdr:rowOff>702945</xdr:rowOff>
    </xdr:to>
    <xdr:pic>
      <xdr:nvPicPr>
        <xdr:cNvPr id="249" name="Picture 1777" descr="C:\Users\user\AppData\Local\Temp\IV@Z([I{P6B4NG~@1PJ_OHD.jpg">
          <a:extLst>
            <a:ext uri="{FF2B5EF4-FFF2-40B4-BE49-F238E27FC236}">
              <a16:creationId xmlns:a16="http://schemas.microsoft.com/office/drawing/2014/main" id="{0F222881-B554-44E2-A480-B0848AB76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95585280"/>
          <a:ext cx="94488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149</xdr:row>
      <xdr:rowOff>0</xdr:rowOff>
    </xdr:from>
    <xdr:to>
      <xdr:col>1</xdr:col>
      <xdr:colOff>952500</xdr:colOff>
      <xdr:row>149</xdr:row>
      <xdr:rowOff>723900</xdr:rowOff>
    </xdr:to>
    <xdr:pic>
      <xdr:nvPicPr>
        <xdr:cNvPr id="250" name="Picture 988">
          <a:extLst>
            <a:ext uri="{FF2B5EF4-FFF2-40B4-BE49-F238E27FC236}">
              <a16:creationId xmlns:a16="http://schemas.microsoft.com/office/drawing/2014/main" id="{16F4D3A7-7869-4339-BD6A-21D4D5A0D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96393000"/>
          <a:ext cx="9067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152</xdr:row>
      <xdr:rowOff>0</xdr:rowOff>
    </xdr:from>
    <xdr:to>
      <xdr:col>1</xdr:col>
      <xdr:colOff>933450</xdr:colOff>
      <xdr:row>152</xdr:row>
      <xdr:rowOff>702945</xdr:rowOff>
    </xdr:to>
    <xdr:pic>
      <xdr:nvPicPr>
        <xdr:cNvPr id="251" name="Picture 2050" descr="C:\Users\user\AppData\Local\Temp\7FH7AA92{S0DANJ@D69{ZNO.jpg">
          <a:extLst>
            <a:ext uri="{FF2B5EF4-FFF2-40B4-BE49-F238E27FC236}">
              <a16:creationId xmlns:a16="http://schemas.microsoft.com/office/drawing/2014/main" id="{56094D83-74C5-41B7-BCFB-36AFEB170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98816160"/>
          <a:ext cx="90678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153</xdr:row>
      <xdr:rowOff>0</xdr:rowOff>
    </xdr:from>
    <xdr:to>
      <xdr:col>1</xdr:col>
      <xdr:colOff>933450</xdr:colOff>
      <xdr:row>153</xdr:row>
      <xdr:rowOff>723900</xdr:rowOff>
    </xdr:to>
    <xdr:pic>
      <xdr:nvPicPr>
        <xdr:cNvPr id="252" name="Picture 2051" descr="C:\Users\user\AppData\Local\Temp\RO$IO@A32U{370Y6EYU3Y2C.jpg">
          <a:extLst>
            <a:ext uri="{FF2B5EF4-FFF2-40B4-BE49-F238E27FC236}">
              <a16:creationId xmlns:a16="http://schemas.microsoft.com/office/drawing/2014/main" id="{2E4E8582-0668-4FC7-9B2A-24ECDFD34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9623880"/>
          <a:ext cx="8991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50</xdr:row>
      <xdr:rowOff>0</xdr:rowOff>
    </xdr:from>
    <xdr:to>
      <xdr:col>1</xdr:col>
      <xdr:colOff>723900</xdr:colOff>
      <xdr:row>50</xdr:row>
      <xdr:rowOff>647700</xdr:rowOff>
    </xdr:to>
    <xdr:pic>
      <xdr:nvPicPr>
        <xdr:cNvPr id="253" name="图片 497" descr="SE040.jpg">
          <a:extLst>
            <a:ext uri="{FF2B5EF4-FFF2-40B4-BE49-F238E27FC236}">
              <a16:creationId xmlns:a16="http://schemas.microsoft.com/office/drawing/2014/main" id="{BCEE97DC-062D-4DA8-8AC1-19878A9F9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9847540"/>
          <a:ext cx="64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51</xdr:row>
      <xdr:rowOff>0</xdr:rowOff>
    </xdr:from>
    <xdr:to>
      <xdr:col>1</xdr:col>
      <xdr:colOff>781050</xdr:colOff>
      <xdr:row>51</xdr:row>
      <xdr:rowOff>624840</xdr:rowOff>
    </xdr:to>
    <xdr:pic>
      <xdr:nvPicPr>
        <xdr:cNvPr id="254" name="Picture 3945" descr="C:\Users\user\AppData\Local\Temp\V4[T]M7K8FP%)C}9O]Z$_MO.jpg">
          <a:extLst>
            <a:ext uri="{FF2B5EF4-FFF2-40B4-BE49-F238E27FC236}">
              <a16:creationId xmlns:a16="http://schemas.microsoft.com/office/drawing/2014/main" id="{06232255-16FE-4AC3-82CC-E47A77A36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30556200"/>
          <a:ext cx="75438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11</xdr:row>
      <xdr:rowOff>198120</xdr:rowOff>
    </xdr:from>
    <xdr:to>
      <xdr:col>1</xdr:col>
      <xdr:colOff>931545</xdr:colOff>
      <xdr:row>11</xdr:row>
      <xdr:rowOff>781050</xdr:rowOff>
    </xdr:to>
    <xdr:pic>
      <xdr:nvPicPr>
        <xdr:cNvPr id="255" name="Picture 3902" descr="C:\Users\user\AppData\Local\Temp\I1@}P(0U0IZDL4$GTEYI8UL.jpg">
          <a:extLst>
            <a:ext uri="{FF2B5EF4-FFF2-40B4-BE49-F238E27FC236}">
              <a16:creationId xmlns:a16="http://schemas.microsoft.com/office/drawing/2014/main" id="{1EEE02DF-2FE0-448F-91A6-624EDCF00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992880"/>
          <a:ext cx="8991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12</xdr:row>
      <xdr:rowOff>160020</xdr:rowOff>
    </xdr:from>
    <xdr:to>
      <xdr:col>1</xdr:col>
      <xdr:colOff>969645</xdr:colOff>
      <xdr:row>13</xdr:row>
      <xdr:rowOff>167640</xdr:rowOff>
    </xdr:to>
    <xdr:pic>
      <xdr:nvPicPr>
        <xdr:cNvPr id="256" name="Picture 1869">
          <a:extLst>
            <a:ext uri="{FF2B5EF4-FFF2-40B4-BE49-F238E27FC236}">
              <a16:creationId xmlns:a16="http://schemas.microsoft.com/office/drawing/2014/main" id="{DC9F28B9-97B0-4D0F-B079-42AC9438A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4907280"/>
          <a:ext cx="9525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175260</xdr:colOff>
      <xdr:row>7</xdr:row>
      <xdr:rowOff>30480</xdr:rowOff>
    </xdr:from>
    <xdr:to>
      <xdr:col>1</xdr:col>
      <xdr:colOff>1123950</xdr:colOff>
      <xdr:row>7</xdr:row>
      <xdr:rowOff>666750</xdr:rowOff>
    </xdr:to>
    <xdr:pic>
      <xdr:nvPicPr>
        <xdr:cNvPr id="257" name="Picture 3901" descr="C:\Users\user\AppData\Local\Temp\LL1N$6)Q6@9EKHW]S~P%IPO.jpg">
          <a:extLst>
            <a:ext uri="{FF2B5EF4-FFF2-40B4-BE49-F238E27FC236}">
              <a16:creationId xmlns:a16="http://schemas.microsoft.com/office/drawing/2014/main" id="{08826AF5-6213-4C6F-98DF-4A9BD9C97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060" y="1950720"/>
          <a:ext cx="94488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217</xdr:row>
      <xdr:rowOff>0</xdr:rowOff>
    </xdr:from>
    <xdr:to>
      <xdr:col>1</xdr:col>
      <xdr:colOff>838200</xdr:colOff>
      <xdr:row>217</xdr:row>
      <xdr:rowOff>571500</xdr:rowOff>
    </xdr:to>
    <xdr:pic>
      <xdr:nvPicPr>
        <xdr:cNvPr id="258" name="Picture 1480" descr="C:\Users\user\AppData\Roaming\Tencent\Users\247168507\QQ\WinTemp\RichOle\~%6VR{C_6I06NB)}{W9{}_X.jpg">
          <a:extLst>
            <a:ext uri="{FF2B5EF4-FFF2-40B4-BE49-F238E27FC236}">
              <a16:creationId xmlns:a16="http://schemas.microsoft.com/office/drawing/2014/main" id="{C7D561DA-E0B4-4BC1-BC60-0997CFB13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44101820"/>
          <a:ext cx="800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86</xdr:row>
      <xdr:rowOff>0</xdr:rowOff>
    </xdr:from>
    <xdr:to>
      <xdr:col>1</xdr:col>
      <xdr:colOff>855345</xdr:colOff>
      <xdr:row>86</xdr:row>
      <xdr:rowOff>586740</xdr:rowOff>
    </xdr:to>
    <xdr:pic>
      <xdr:nvPicPr>
        <xdr:cNvPr id="259" name="Picture 1117" descr="34">
          <a:extLst>
            <a:ext uri="{FF2B5EF4-FFF2-40B4-BE49-F238E27FC236}">
              <a16:creationId xmlns:a16="http://schemas.microsoft.com/office/drawing/2014/main" id="{D347145C-BBA1-4FFB-9B17-EB0370DDE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52166520"/>
          <a:ext cx="8229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87</xdr:row>
      <xdr:rowOff>0</xdr:rowOff>
    </xdr:from>
    <xdr:to>
      <xdr:col>1</xdr:col>
      <xdr:colOff>838200</xdr:colOff>
      <xdr:row>87</xdr:row>
      <xdr:rowOff>533400</xdr:rowOff>
    </xdr:to>
    <xdr:pic>
      <xdr:nvPicPr>
        <xdr:cNvPr id="260" name="Picture 1118" descr="34">
          <a:extLst>
            <a:ext uri="{FF2B5EF4-FFF2-40B4-BE49-F238E27FC236}">
              <a16:creationId xmlns:a16="http://schemas.microsoft.com/office/drawing/2014/main" id="{36BDE54E-1EEB-4442-AC33-34E3D8EC3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52890420"/>
          <a:ext cx="74676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88</xdr:row>
      <xdr:rowOff>0</xdr:rowOff>
    </xdr:from>
    <xdr:to>
      <xdr:col>1</xdr:col>
      <xdr:colOff>701040</xdr:colOff>
      <xdr:row>88</xdr:row>
      <xdr:rowOff>436245</xdr:rowOff>
    </xdr:to>
    <xdr:pic>
      <xdr:nvPicPr>
        <xdr:cNvPr id="261" name="Picture 1119" descr="34">
          <a:extLst>
            <a:ext uri="{FF2B5EF4-FFF2-40B4-BE49-F238E27FC236}">
              <a16:creationId xmlns:a16="http://schemas.microsoft.com/office/drawing/2014/main" id="{0000C5F4-339A-489F-87C7-64BE9E1E8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3614320"/>
          <a:ext cx="61722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289560</xdr:colOff>
      <xdr:row>42</xdr:row>
      <xdr:rowOff>30480</xdr:rowOff>
    </xdr:from>
    <xdr:to>
      <xdr:col>1</xdr:col>
      <xdr:colOff>895350</xdr:colOff>
      <xdr:row>42</xdr:row>
      <xdr:rowOff>666750</xdr:rowOff>
    </xdr:to>
    <xdr:pic>
      <xdr:nvPicPr>
        <xdr:cNvPr id="262" name="Picture 1026">
          <a:extLst>
            <a:ext uri="{FF2B5EF4-FFF2-40B4-BE49-F238E27FC236}">
              <a16:creationId xmlns:a16="http://schemas.microsoft.com/office/drawing/2014/main" id="{2E4C8F3F-5B2E-41BC-886A-DBC696812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24765000"/>
          <a:ext cx="6096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325</xdr:row>
      <xdr:rowOff>0</xdr:rowOff>
    </xdr:from>
    <xdr:to>
      <xdr:col>1</xdr:col>
      <xdr:colOff>819150</xdr:colOff>
      <xdr:row>325</xdr:row>
      <xdr:rowOff>586740</xdr:rowOff>
    </xdr:to>
    <xdr:pic>
      <xdr:nvPicPr>
        <xdr:cNvPr id="263" name="图片 1121" descr="M103">
          <a:extLst>
            <a:ext uri="{FF2B5EF4-FFF2-40B4-BE49-F238E27FC236}">
              <a16:creationId xmlns:a16="http://schemas.microsoft.com/office/drawing/2014/main" id="{64DD7BC3-4DFD-420A-B7F5-BB1DEBB1A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14975440"/>
          <a:ext cx="7848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30480</xdr:colOff>
      <xdr:row>20</xdr:row>
      <xdr:rowOff>0</xdr:rowOff>
    </xdr:from>
    <xdr:to>
      <xdr:col>1</xdr:col>
      <xdr:colOff>855345</xdr:colOff>
      <xdr:row>20</xdr:row>
      <xdr:rowOff>586740</xdr:rowOff>
    </xdr:to>
    <xdr:pic>
      <xdr:nvPicPr>
        <xdr:cNvPr id="264" name="图片 2" descr="EC8D76C3953E0C35818293CA1D4D35FB">
          <a:extLst>
            <a:ext uri="{FF2B5EF4-FFF2-40B4-BE49-F238E27FC236}">
              <a16:creationId xmlns:a16="http://schemas.microsoft.com/office/drawing/2014/main" id="{2DE11E30-FAB7-4AD3-9CDF-CBFB6A6C8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0066020"/>
          <a:ext cx="8382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53</xdr:row>
      <xdr:rowOff>0</xdr:rowOff>
    </xdr:from>
    <xdr:to>
      <xdr:col>1</xdr:col>
      <xdr:colOff>853440</xdr:colOff>
      <xdr:row>53</xdr:row>
      <xdr:rowOff>571500</xdr:rowOff>
    </xdr:to>
    <xdr:pic>
      <xdr:nvPicPr>
        <xdr:cNvPr id="265" name="Picture 6098" descr="YU(D_0$V)GK%Z)LF2WC5O@Y">
          <a:extLst>
            <a:ext uri="{FF2B5EF4-FFF2-40B4-BE49-F238E27FC236}">
              <a16:creationId xmlns:a16="http://schemas.microsoft.com/office/drawing/2014/main" id="{03C0540A-BFE0-4D12-ADD4-1AFBF88B9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1851600"/>
          <a:ext cx="76962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296</xdr:row>
      <xdr:rowOff>0</xdr:rowOff>
    </xdr:from>
    <xdr:to>
      <xdr:col>1</xdr:col>
      <xdr:colOff>931545</xdr:colOff>
      <xdr:row>296</xdr:row>
      <xdr:rowOff>704850</xdr:rowOff>
    </xdr:to>
    <xdr:pic>
      <xdr:nvPicPr>
        <xdr:cNvPr id="266" name="Picture 5892" descr="image">
          <a:extLst>
            <a:ext uri="{FF2B5EF4-FFF2-40B4-BE49-F238E27FC236}">
              <a16:creationId xmlns:a16="http://schemas.microsoft.com/office/drawing/2014/main" id="{8D31D3B0-D6C3-4A54-8E9C-0A9813809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4683380"/>
          <a:ext cx="93726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</xdr:colOff>
      <xdr:row>393</xdr:row>
      <xdr:rowOff>0</xdr:rowOff>
    </xdr:from>
    <xdr:to>
      <xdr:col>1</xdr:col>
      <xdr:colOff>952500</xdr:colOff>
      <xdr:row>393</xdr:row>
      <xdr:rowOff>609600</xdr:rowOff>
    </xdr:to>
    <xdr:pic>
      <xdr:nvPicPr>
        <xdr:cNvPr id="267" name="图片 13" descr="83C06275782012AD1219758B5FFDCFA8">
          <a:extLst>
            <a:ext uri="{FF2B5EF4-FFF2-40B4-BE49-F238E27FC236}">
              <a16:creationId xmlns:a16="http://schemas.microsoft.com/office/drawing/2014/main" id="{5A67BCCF-B5CD-47A9-8516-2A62D1DE2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61236460"/>
          <a:ext cx="8686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394</xdr:row>
      <xdr:rowOff>0</xdr:rowOff>
    </xdr:from>
    <xdr:to>
      <xdr:col>1</xdr:col>
      <xdr:colOff>969645</xdr:colOff>
      <xdr:row>394</xdr:row>
      <xdr:rowOff>626745</xdr:rowOff>
    </xdr:to>
    <xdr:pic>
      <xdr:nvPicPr>
        <xdr:cNvPr id="268" name="图片 14" descr="363C5E1389561575F702F56E9CC8F471">
          <a:extLst>
            <a:ext uri="{FF2B5EF4-FFF2-40B4-BE49-F238E27FC236}">
              <a16:creationId xmlns:a16="http://schemas.microsoft.com/office/drawing/2014/main" id="{03FA8BC6-CB5C-409F-BA7F-9F060EBB7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62021320"/>
          <a:ext cx="92202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395</xdr:row>
      <xdr:rowOff>0</xdr:rowOff>
    </xdr:from>
    <xdr:to>
      <xdr:col>1</xdr:col>
      <xdr:colOff>857250</xdr:colOff>
      <xdr:row>395</xdr:row>
      <xdr:rowOff>704850</xdr:rowOff>
    </xdr:to>
    <xdr:pic>
      <xdr:nvPicPr>
        <xdr:cNvPr id="269" name="图片 77" descr=")MNIHG5PNGHD}DZQ~)EXT2A">
          <a:extLst>
            <a:ext uri="{FF2B5EF4-FFF2-40B4-BE49-F238E27FC236}">
              <a16:creationId xmlns:a16="http://schemas.microsoft.com/office/drawing/2014/main" id="{2A840B55-636E-4F2A-8896-E1DCE0B7F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62806180"/>
          <a:ext cx="8458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396</xdr:row>
      <xdr:rowOff>0</xdr:rowOff>
    </xdr:from>
    <xdr:to>
      <xdr:col>1</xdr:col>
      <xdr:colOff>929640</xdr:colOff>
      <xdr:row>396</xdr:row>
      <xdr:rowOff>685800</xdr:rowOff>
    </xdr:to>
    <xdr:pic>
      <xdr:nvPicPr>
        <xdr:cNvPr id="270" name="图片 72" descr="HIG(A$6JMKQ]QMMYFA`8H}3">
          <a:extLst>
            <a:ext uri="{FF2B5EF4-FFF2-40B4-BE49-F238E27FC236}">
              <a16:creationId xmlns:a16="http://schemas.microsoft.com/office/drawing/2014/main" id="{D3665A5E-D51F-4ABC-A7F8-E3CD80EE0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63591040"/>
          <a:ext cx="88392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65</xdr:row>
      <xdr:rowOff>0</xdr:rowOff>
    </xdr:from>
    <xdr:to>
      <xdr:col>1</xdr:col>
      <xdr:colOff>815340</xdr:colOff>
      <xdr:row>65</xdr:row>
      <xdr:rowOff>495300</xdr:rowOff>
    </xdr:to>
    <xdr:pic>
      <xdr:nvPicPr>
        <xdr:cNvPr id="271" name="Picture 167">
          <a:extLst>
            <a:ext uri="{FF2B5EF4-FFF2-40B4-BE49-F238E27FC236}">
              <a16:creationId xmlns:a16="http://schemas.microsoft.com/office/drawing/2014/main" id="{D6B968B7-45CD-4F6D-84A6-ACF5FF58538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4028694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63</xdr:row>
      <xdr:rowOff>0</xdr:rowOff>
    </xdr:from>
    <xdr:to>
      <xdr:col>1</xdr:col>
      <xdr:colOff>800100</xdr:colOff>
      <xdr:row>63</xdr:row>
      <xdr:rowOff>512445</xdr:rowOff>
    </xdr:to>
    <xdr:pic>
      <xdr:nvPicPr>
        <xdr:cNvPr id="272" name="Picture 168">
          <a:extLst>
            <a:ext uri="{FF2B5EF4-FFF2-40B4-BE49-F238E27FC236}">
              <a16:creationId xmlns:a16="http://schemas.microsoft.com/office/drawing/2014/main" id="{A89390AD-87EC-4DA3-8902-53D7B3DE693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9121080"/>
          <a:ext cx="72390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</xdr:colOff>
      <xdr:row>69</xdr:row>
      <xdr:rowOff>15240</xdr:rowOff>
    </xdr:from>
    <xdr:to>
      <xdr:col>1</xdr:col>
      <xdr:colOff>731520</xdr:colOff>
      <xdr:row>69</xdr:row>
      <xdr:rowOff>533400</xdr:rowOff>
    </xdr:to>
    <xdr:pic>
      <xdr:nvPicPr>
        <xdr:cNvPr id="273" name="Picture 291" descr="D021">
          <a:extLst>
            <a:ext uri="{FF2B5EF4-FFF2-40B4-BE49-F238E27FC236}">
              <a16:creationId xmlns:a16="http://schemas.microsoft.com/office/drawing/2014/main" id="{147B19DB-B023-40BA-BF55-7CDF39D79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2656760"/>
          <a:ext cx="70866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67</xdr:row>
      <xdr:rowOff>0</xdr:rowOff>
    </xdr:from>
    <xdr:to>
      <xdr:col>1</xdr:col>
      <xdr:colOff>777240</xdr:colOff>
      <xdr:row>67</xdr:row>
      <xdr:rowOff>533400</xdr:rowOff>
    </xdr:to>
    <xdr:pic>
      <xdr:nvPicPr>
        <xdr:cNvPr id="274" name="Picture 166">
          <a:extLst>
            <a:ext uri="{FF2B5EF4-FFF2-40B4-BE49-F238E27FC236}">
              <a16:creationId xmlns:a16="http://schemas.microsoft.com/office/drawing/2014/main" id="{2659E585-5C78-4DAE-9550-7C598475ABF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1445180"/>
          <a:ext cx="74676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</xdr:colOff>
      <xdr:row>73</xdr:row>
      <xdr:rowOff>0</xdr:rowOff>
    </xdr:from>
    <xdr:to>
      <xdr:col>1</xdr:col>
      <xdr:colOff>739140</xdr:colOff>
      <xdr:row>73</xdr:row>
      <xdr:rowOff>518160</xdr:rowOff>
    </xdr:to>
    <xdr:pic>
      <xdr:nvPicPr>
        <xdr:cNvPr id="275" name="Picture 287" descr="D020">
          <a:extLst>
            <a:ext uri="{FF2B5EF4-FFF2-40B4-BE49-F238E27FC236}">
              <a16:creationId xmlns:a16="http://schemas.microsoft.com/office/drawing/2014/main" id="{497CB6E1-3A01-4B40-ACEC-F91A65C0A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4897040"/>
          <a:ext cx="7315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</xdr:colOff>
      <xdr:row>71</xdr:row>
      <xdr:rowOff>0</xdr:rowOff>
    </xdr:from>
    <xdr:to>
      <xdr:col>1</xdr:col>
      <xdr:colOff>586740</xdr:colOff>
      <xdr:row>71</xdr:row>
      <xdr:rowOff>541020</xdr:rowOff>
    </xdr:to>
    <xdr:pic>
      <xdr:nvPicPr>
        <xdr:cNvPr id="276" name="图片 8">
          <a:extLst>
            <a:ext uri="{FF2B5EF4-FFF2-40B4-BE49-F238E27FC236}">
              <a16:creationId xmlns:a16="http://schemas.microsoft.com/office/drawing/2014/main" id="{B8DCAECC-383A-4D39-80E0-F00D02674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3792140"/>
          <a:ext cx="5791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68580</xdr:colOff>
      <xdr:row>75</xdr:row>
      <xdr:rowOff>53340</xdr:rowOff>
    </xdr:from>
    <xdr:to>
      <xdr:col>1</xdr:col>
      <xdr:colOff>716280</xdr:colOff>
      <xdr:row>75</xdr:row>
      <xdr:rowOff>533400</xdr:rowOff>
    </xdr:to>
    <xdr:pic>
      <xdr:nvPicPr>
        <xdr:cNvPr id="277" name="Picture 289" descr="D026">
          <a:extLst>
            <a:ext uri="{FF2B5EF4-FFF2-40B4-BE49-F238E27FC236}">
              <a16:creationId xmlns:a16="http://schemas.microsoft.com/office/drawing/2014/main" id="{4FBF96BD-B103-4B6E-ACC2-B51CD414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6032420"/>
          <a:ext cx="6477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</xdr:colOff>
      <xdr:row>77</xdr:row>
      <xdr:rowOff>7620</xdr:rowOff>
    </xdr:from>
    <xdr:to>
      <xdr:col>1</xdr:col>
      <xdr:colOff>723900</xdr:colOff>
      <xdr:row>77</xdr:row>
      <xdr:rowOff>541020</xdr:rowOff>
    </xdr:to>
    <xdr:pic>
      <xdr:nvPicPr>
        <xdr:cNvPr id="278" name="Picture 288" descr="D025">
          <a:extLst>
            <a:ext uri="{FF2B5EF4-FFF2-40B4-BE49-F238E27FC236}">
              <a16:creationId xmlns:a16="http://schemas.microsoft.com/office/drawing/2014/main" id="{1B1DDC49-7D5C-43CA-A1E5-34B05A89C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47122080"/>
          <a:ext cx="69342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81</xdr:row>
      <xdr:rowOff>0</xdr:rowOff>
    </xdr:from>
    <xdr:to>
      <xdr:col>1</xdr:col>
      <xdr:colOff>739140</xdr:colOff>
      <xdr:row>81</xdr:row>
      <xdr:rowOff>495300</xdr:rowOff>
    </xdr:to>
    <xdr:pic>
      <xdr:nvPicPr>
        <xdr:cNvPr id="279" name="Picture 173">
          <a:extLst>
            <a:ext uri="{FF2B5EF4-FFF2-40B4-BE49-F238E27FC236}">
              <a16:creationId xmlns:a16="http://schemas.microsoft.com/office/drawing/2014/main" id="{2B7640AD-06F0-4D41-81BF-1211DD6D53E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49408080"/>
          <a:ext cx="6705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79</xdr:row>
      <xdr:rowOff>45720</xdr:rowOff>
    </xdr:from>
    <xdr:to>
      <xdr:col>1</xdr:col>
      <xdr:colOff>556260</xdr:colOff>
      <xdr:row>79</xdr:row>
      <xdr:rowOff>533400</xdr:rowOff>
    </xdr:to>
    <xdr:pic>
      <xdr:nvPicPr>
        <xdr:cNvPr id="280" name="图片 12">
          <a:extLst>
            <a:ext uri="{FF2B5EF4-FFF2-40B4-BE49-F238E27FC236}">
              <a16:creationId xmlns:a16="http://schemas.microsoft.com/office/drawing/2014/main" id="{8AFB317B-9273-4857-A5CA-94568D54A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8295560"/>
          <a:ext cx="51816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85</xdr:row>
      <xdr:rowOff>0</xdr:rowOff>
    </xdr:from>
    <xdr:to>
      <xdr:col>1</xdr:col>
      <xdr:colOff>741045</xdr:colOff>
      <xdr:row>85</xdr:row>
      <xdr:rowOff>438150</xdr:rowOff>
    </xdr:to>
    <xdr:pic>
      <xdr:nvPicPr>
        <xdr:cNvPr id="281" name="Picture 175">
          <a:extLst>
            <a:ext uri="{FF2B5EF4-FFF2-40B4-BE49-F238E27FC236}">
              <a16:creationId xmlns:a16="http://schemas.microsoft.com/office/drawing/2014/main" id="{E2F7C2B3-ECF2-4BF1-96F6-3FF759F9D7B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1663600"/>
          <a:ext cx="6400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83</xdr:row>
      <xdr:rowOff>0</xdr:rowOff>
    </xdr:from>
    <xdr:to>
      <xdr:col>1</xdr:col>
      <xdr:colOff>742950</xdr:colOff>
      <xdr:row>83</xdr:row>
      <xdr:rowOff>476250</xdr:rowOff>
    </xdr:to>
    <xdr:pic>
      <xdr:nvPicPr>
        <xdr:cNvPr id="282" name="Picture 174">
          <a:extLst>
            <a:ext uri="{FF2B5EF4-FFF2-40B4-BE49-F238E27FC236}">
              <a16:creationId xmlns:a16="http://schemas.microsoft.com/office/drawing/2014/main" id="{DB9ED61A-F9F4-4734-8BD8-CC267C96075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50589180"/>
          <a:ext cx="7239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109</xdr:row>
      <xdr:rowOff>53340</xdr:rowOff>
    </xdr:from>
    <xdr:to>
      <xdr:col>1</xdr:col>
      <xdr:colOff>971550</xdr:colOff>
      <xdr:row>109</xdr:row>
      <xdr:rowOff>702945</xdr:rowOff>
    </xdr:to>
    <xdr:pic>
      <xdr:nvPicPr>
        <xdr:cNvPr id="283" name="Picture 587" descr="HTP0041-88件套手眼调节掷圈">
          <a:extLst>
            <a:ext uri="{FF2B5EF4-FFF2-40B4-BE49-F238E27FC236}">
              <a16:creationId xmlns:a16="http://schemas.microsoft.com/office/drawing/2014/main" id="{BEDCDDBB-2B28-4643-9B61-F10A982F309D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67337940"/>
          <a:ext cx="8763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60960</xdr:colOff>
      <xdr:row>110</xdr:row>
      <xdr:rowOff>38100</xdr:rowOff>
    </xdr:from>
    <xdr:to>
      <xdr:col>1</xdr:col>
      <xdr:colOff>746760</xdr:colOff>
      <xdr:row>110</xdr:row>
      <xdr:rowOff>754380</xdr:rowOff>
    </xdr:to>
    <xdr:pic>
      <xdr:nvPicPr>
        <xdr:cNvPr id="284" name="图片 17">
          <a:extLst>
            <a:ext uri="{FF2B5EF4-FFF2-40B4-BE49-F238E27FC236}">
              <a16:creationId xmlns:a16="http://schemas.microsoft.com/office/drawing/2014/main" id="{F7B32A44-E0B3-40E5-A045-42F28AB51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8122800"/>
          <a:ext cx="68580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111</xdr:row>
      <xdr:rowOff>0</xdr:rowOff>
    </xdr:from>
    <xdr:to>
      <xdr:col>1</xdr:col>
      <xdr:colOff>929640</xdr:colOff>
      <xdr:row>111</xdr:row>
      <xdr:rowOff>662940</xdr:rowOff>
    </xdr:to>
    <xdr:pic>
      <xdr:nvPicPr>
        <xdr:cNvPr id="285" name="图片 47" descr="7B07AA0B7930A96BA8805B963364E6A6">
          <a:extLst>
            <a:ext uri="{FF2B5EF4-FFF2-40B4-BE49-F238E27FC236}">
              <a16:creationId xmlns:a16="http://schemas.microsoft.com/office/drawing/2014/main" id="{83855CC5-E090-4EBE-853A-4F6973650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8884800"/>
          <a:ext cx="86106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14</xdr:row>
      <xdr:rowOff>83820</xdr:rowOff>
    </xdr:from>
    <xdr:to>
      <xdr:col>1</xdr:col>
      <xdr:colOff>817245</xdr:colOff>
      <xdr:row>14</xdr:row>
      <xdr:rowOff>701040</xdr:rowOff>
    </xdr:to>
    <xdr:pic>
      <xdr:nvPicPr>
        <xdr:cNvPr id="286" name="图片 19" descr="02FF5F49C52E2A1A50B5D3960BA39679">
          <a:extLst>
            <a:ext uri="{FF2B5EF4-FFF2-40B4-BE49-F238E27FC236}">
              <a16:creationId xmlns:a16="http://schemas.microsoft.com/office/drawing/2014/main" id="{EF0F457C-61A9-42C2-B1FD-B2C8D4F4C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5661660"/>
          <a:ext cx="78486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</xdr:colOff>
      <xdr:row>15</xdr:row>
      <xdr:rowOff>68580</xdr:rowOff>
    </xdr:from>
    <xdr:to>
      <xdr:col>1</xdr:col>
      <xdr:colOff>853440</xdr:colOff>
      <xdr:row>15</xdr:row>
      <xdr:rowOff>693420</xdr:rowOff>
    </xdr:to>
    <xdr:pic>
      <xdr:nvPicPr>
        <xdr:cNvPr id="287" name="Picture 434059">
          <a:extLst>
            <a:ext uri="{FF2B5EF4-FFF2-40B4-BE49-F238E27FC236}">
              <a16:creationId xmlns:a16="http://schemas.microsoft.com/office/drawing/2014/main" id="{FDB24C52-7A52-4009-A8F7-2EBB844D38DE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6377940"/>
          <a:ext cx="83058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</xdr:colOff>
      <xdr:row>18</xdr:row>
      <xdr:rowOff>83820</xdr:rowOff>
    </xdr:from>
    <xdr:to>
      <xdr:col>1</xdr:col>
      <xdr:colOff>857250</xdr:colOff>
      <xdr:row>18</xdr:row>
      <xdr:rowOff>647700</xdr:rowOff>
    </xdr:to>
    <xdr:pic>
      <xdr:nvPicPr>
        <xdr:cNvPr id="288" name="图片 18" descr="DF0C781E5BF3CBFB6FBDF2DA5665A123">
          <a:extLst>
            <a:ext uri="{FF2B5EF4-FFF2-40B4-BE49-F238E27FC236}">
              <a16:creationId xmlns:a16="http://schemas.microsoft.com/office/drawing/2014/main" id="{B2D4CCC4-C5B6-48EA-B8FB-486AA1BC1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8641080"/>
          <a:ext cx="73152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10</xdr:row>
      <xdr:rowOff>53340</xdr:rowOff>
    </xdr:from>
    <xdr:to>
      <xdr:col>1</xdr:col>
      <xdr:colOff>929640</xdr:colOff>
      <xdr:row>10</xdr:row>
      <xdr:rowOff>704850</xdr:rowOff>
    </xdr:to>
    <xdr:pic>
      <xdr:nvPicPr>
        <xdr:cNvPr id="289" name="Picture 5902" descr="插座-2">
          <a:extLst>
            <a:ext uri="{FF2B5EF4-FFF2-40B4-BE49-F238E27FC236}">
              <a16:creationId xmlns:a16="http://schemas.microsoft.com/office/drawing/2014/main" id="{BD4F9F6E-785B-4161-816F-33C283189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3086100"/>
          <a:ext cx="9144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60960</xdr:colOff>
      <xdr:row>330</xdr:row>
      <xdr:rowOff>38100</xdr:rowOff>
    </xdr:from>
    <xdr:to>
      <xdr:col>1</xdr:col>
      <xdr:colOff>746760</xdr:colOff>
      <xdr:row>330</xdr:row>
      <xdr:rowOff>685800</xdr:rowOff>
    </xdr:to>
    <xdr:pic>
      <xdr:nvPicPr>
        <xdr:cNvPr id="290" name="图片 24">
          <a:extLst>
            <a:ext uri="{FF2B5EF4-FFF2-40B4-BE49-F238E27FC236}">
              <a16:creationId xmlns:a16="http://schemas.microsoft.com/office/drawing/2014/main" id="{04932FA9-62C5-44FA-BF63-21B432F41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1831300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</xdr:colOff>
      <xdr:row>331</xdr:row>
      <xdr:rowOff>38100</xdr:rowOff>
    </xdr:from>
    <xdr:to>
      <xdr:col>1</xdr:col>
      <xdr:colOff>914400</xdr:colOff>
      <xdr:row>331</xdr:row>
      <xdr:rowOff>579120</xdr:rowOff>
    </xdr:to>
    <xdr:pic>
      <xdr:nvPicPr>
        <xdr:cNvPr id="291" name="图片 25">
          <a:extLst>
            <a:ext uri="{FF2B5EF4-FFF2-40B4-BE49-F238E27FC236}">
              <a16:creationId xmlns:a16="http://schemas.microsoft.com/office/drawing/2014/main" id="{5FC5AB90-5D8D-4032-B286-DDA58844F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19021660"/>
          <a:ext cx="9067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60960</xdr:colOff>
      <xdr:row>332</xdr:row>
      <xdr:rowOff>45720</xdr:rowOff>
    </xdr:from>
    <xdr:to>
      <xdr:col>1</xdr:col>
      <xdr:colOff>960120</xdr:colOff>
      <xdr:row>332</xdr:row>
      <xdr:rowOff>662940</xdr:rowOff>
    </xdr:to>
    <xdr:pic>
      <xdr:nvPicPr>
        <xdr:cNvPr id="292" name="图片 26">
          <a:extLst>
            <a:ext uri="{FF2B5EF4-FFF2-40B4-BE49-F238E27FC236}">
              <a16:creationId xmlns:a16="http://schemas.microsoft.com/office/drawing/2014/main" id="{1FE3C54D-17E9-422A-9642-43888BE3D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19737940"/>
          <a:ext cx="8991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253</xdr:row>
      <xdr:rowOff>0</xdr:rowOff>
    </xdr:from>
    <xdr:to>
      <xdr:col>1</xdr:col>
      <xdr:colOff>855345</xdr:colOff>
      <xdr:row>253</xdr:row>
      <xdr:rowOff>609600</xdr:rowOff>
    </xdr:to>
    <xdr:pic>
      <xdr:nvPicPr>
        <xdr:cNvPr id="293" name="Picture 470" descr="HTM0197-1">
          <a:extLst>
            <a:ext uri="{FF2B5EF4-FFF2-40B4-BE49-F238E27FC236}">
              <a16:creationId xmlns:a16="http://schemas.microsoft.com/office/drawing/2014/main" id="{DBF92FBA-CF06-4706-B618-C7801B7770BE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68203880"/>
          <a:ext cx="800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160020</xdr:colOff>
      <xdr:row>251</xdr:row>
      <xdr:rowOff>0</xdr:rowOff>
    </xdr:from>
    <xdr:to>
      <xdr:col>1</xdr:col>
      <xdr:colOff>931545</xdr:colOff>
      <xdr:row>251</xdr:row>
      <xdr:rowOff>590550</xdr:rowOff>
    </xdr:to>
    <xdr:pic>
      <xdr:nvPicPr>
        <xdr:cNvPr id="294" name="Picture 471" descr="HTM0156-1">
          <a:extLst>
            <a:ext uri="{FF2B5EF4-FFF2-40B4-BE49-F238E27FC236}">
              <a16:creationId xmlns:a16="http://schemas.microsoft.com/office/drawing/2014/main" id="{74AEA547-0894-4813-9FD1-F6E3E1D3867F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66931340"/>
          <a:ext cx="78486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22860</xdr:colOff>
      <xdr:row>310</xdr:row>
      <xdr:rowOff>0</xdr:rowOff>
    </xdr:from>
    <xdr:to>
      <xdr:col>1</xdr:col>
      <xdr:colOff>895350</xdr:colOff>
      <xdr:row>310</xdr:row>
      <xdr:rowOff>626745</xdr:rowOff>
    </xdr:to>
    <xdr:pic>
      <xdr:nvPicPr>
        <xdr:cNvPr id="295" name="Picture 469" descr="HTM0155">
          <a:extLst>
            <a:ext uri="{FF2B5EF4-FFF2-40B4-BE49-F238E27FC236}">
              <a16:creationId xmlns:a16="http://schemas.microsoft.com/office/drawing/2014/main" id="{6FFA0C4B-49FB-48F0-A85A-DB79BC066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04063600"/>
          <a:ext cx="87630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68580</xdr:colOff>
      <xdr:row>312</xdr:row>
      <xdr:rowOff>30480</xdr:rowOff>
    </xdr:from>
    <xdr:to>
      <xdr:col>1</xdr:col>
      <xdr:colOff>861060</xdr:colOff>
      <xdr:row>312</xdr:row>
      <xdr:rowOff>1257300</xdr:rowOff>
    </xdr:to>
    <xdr:pic>
      <xdr:nvPicPr>
        <xdr:cNvPr id="296" name="图片 30">
          <a:extLst>
            <a:ext uri="{FF2B5EF4-FFF2-40B4-BE49-F238E27FC236}">
              <a16:creationId xmlns:a16="http://schemas.microsoft.com/office/drawing/2014/main" id="{C2890CED-3A08-496E-A6FE-BEFBDA447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205496160"/>
          <a:ext cx="79248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333</xdr:row>
      <xdr:rowOff>0</xdr:rowOff>
    </xdr:from>
    <xdr:to>
      <xdr:col>1</xdr:col>
      <xdr:colOff>931545</xdr:colOff>
      <xdr:row>333</xdr:row>
      <xdr:rowOff>624840</xdr:rowOff>
    </xdr:to>
    <xdr:pic>
      <xdr:nvPicPr>
        <xdr:cNvPr id="297" name="图片 3" descr="6C673186D074E333CB253332679343BB">
          <a:extLst>
            <a:ext uri="{FF2B5EF4-FFF2-40B4-BE49-F238E27FC236}">
              <a16:creationId xmlns:a16="http://schemas.microsoft.com/office/drawing/2014/main" id="{32ECA11A-EC4F-4719-AE06-3ED3435E7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20400880"/>
          <a:ext cx="9372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</xdr:colOff>
      <xdr:row>59</xdr:row>
      <xdr:rowOff>83820</xdr:rowOff>
    </xdr:from>
    <xdr:to>
      <xdr:col>1</xdr:col>
      <xdr:colOff>609600</xdr:colOff>
      <xdr:row>59</xdr:row>
      <xdr:rowOff>586740</xdr:rowOff>
    </xdr:to>
    <xdr:pic>
      <xdr:nvPicPr>
        <xdr:cNvPr id="298" name="Picture 23" descr="IMG_0574_副本">
          <a:extLst>
            <a:ext uri="{FF2B5EF4-FFF2-40B4-BE49-F238E27FC236}">
              <a16:creationId xmlns:a16="http://schemas.microsoft.com/office/drawing/2014/main" id="{29C2AB56-3C17-4878-98C9-D5261EFAF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2" t="4182" r="6454" b="6007"/>
        <a:stretch>
          <a:fillRect/>
        </a:stretch>
      </xdr:blipFill>
      <xdr:spPr bwMode="auto">
        <a:xfrm>
          <a:off x="83820" y="36644580"/>
          <a:ext cx="5257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175260</xdr:colOff>
      <xdr:row>99</xdr:row>
      <xdr:rowOff>45720</xdr:rowOff>
    </xdr:from>
    <xdr:to>
      <xdr:col>1</xdr:col>
      <xdr:colOff>739140</xdr:colOff>
      <xdr:row>99</xdr:row>
      <xdr:rowOff>571500</xdr:rowOff>
    </xdr:to>
    <xdr:pic>
      <xdr:nvPicPr>
        <xdr:cNvPr id="299" name="Picture 473" descr="HTO0302">
          <a:extLst>
            <a:ext uri="{FF2B5EF4-FFF2-40B4-BE49-F238E27FC236}">
              <a16:creationId xmlns:a16="http://schemas.microsoft.com/office/drawing/2014/main" id="{E06A99D8-C363-49EB-A367-09993A14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61371480"/>
          <a:ext cx="5638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89</xdr:row>
      <xdr:rowOff>114300</xdr:rowOff>
    </xdr:from>
    <xdr:to>
      <xdr:col>1</xdr:col>
      <xdr:colOff>762000</xdr:colOff>
      <xdr:row>89</xdr:row>
      <xdr:rowOff>541020</xdr:rowOff>
    </xdr:to>
    <xdr:pic>
      <xdr:nvPicPr>
        <xdr:cNvPr id="300" name="图片 6">
          <a:extLst>
            <a:ext uri="{FF2B5EF4-FFF2-40B4-BE49-F238E27FC236}">
              <a16:creationId xmlns:a16="http://schemas.microsoft.com/office/drawing/2014/main" id="{CBAC7674-1EC2-44CA-B70C-D58CF7C3E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4452520"/>
          <a:ext cx="6477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198120</xdr:colOff>
      <xdr:row>90</xdr:row>
      <xdr:rowOff>160020</xdr:rowOff>
    </xdr:from>
    <xdr:to>
      <xdr:col>1</xdr:col>
      <xdr:colOff>891540</xdr:colOff>
      <xdr:row>90</xdr:row>
      <xdr:rowOff>601980</xdr:rowOff>
    </xdr:to>
    <xdr:pic>
      <xdr:nvPicPr>
        <xdr:cNvPr id="301" name="图片 7">
          <a:extLst>
            <a:ext uri="{FF2B5EF4-FFF2-40B4-BE49-F238E27FC236}">
              <a16:creationId xmlns:a16="http://schemas.microsoft.com/office/drawing/2014/main" id="{52CF9C85-0A2F-413B-9450-FD03D5749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55222140"/>
          <a:ext cx="6934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30480</xdr:colOff>
      <xdr:row>91</xdr:row>
      <xdr:rowOff>144780</xdr:rowOff>
    </xdr:from>
    <xdr:to>
      <xdr:col>1</xdr:col>
      <xdr:colOff>716280</xdr:colOff>
      <xdr:row>91</xdr:row>
      <xdr:rowOff>571500</xdr:rowOff>
    </xdr:to>
    <xdr:pic>
      <xdr:nvPicPr>
        <xdr:cNvPr id="302" name="图片 8">
          <a:extLst>
            <a:ext uri="{FF2B5EF4-FFF2-40B4-BE49-F238E27FC236}">
              <a16:creationId xmlns:a16="http://schemas.microsoft.com/office/drawing/2014/main" id="{0A5FA685-24F7-48D5-AF30-BB707D5CA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5930800"/>
          <a:ext cx="6858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144780</xdr:colOff>
      <xdr:row>24</xdr:row>
      <xdr:rowOff>76200</xdr:rowOff>
    </xdr:from>
    <xdr:to>
      <xdr:col>1</xdr:col>
      <xdr:colOff>876300</xdr:colOff>
      <xdr:row>24</xdr:row>
      <xdr:rowOff>525780</xdr:rowOff>
    </xdr:to>
    <xdr:pic>
      <xdr:nvPicPr>
        <xdr:cNvPr id="303" name="图片 9">
          <a:extLst>
            <a:ext uri="{FF2B5EF4-FFF2-40B4-BE49-F238E27FC236}">
              <a16:creationId xmlns:a16="http://schemas.microsoft.com/office/drawing/2014/main" id="{1BD00BD5-69DE-48B8-8951-CB898F069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3083540"/>
          <a:ext cx="73152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144780</xdr:colOff>
      <xdr:row>25</xdr:row>
      <xdr:rowOff>68580</xdr:rowOff>
    </xdr:from>
    <xdr:to>
      <xdr:col>1</xdr:col>
      <xdr:colOff>777240</xdr:colOff>
      <xdr:row>25</xdr:row>
      <xdr:rowOff>518160</xdr:rowOff>
    </xdr:to>
    <xdr:pic>
      <xdr:nvPicPr>
        <xdr:cNvPr id="304" name="图片 10">
          <a:extLst>
            <a:ext uri="{FF2B5EF4-FFF2-40B4-BE49-F238E27FC236}">
              <a16:creationId xmlns:a16="http://schemas.microsoft.com/office/drawing/2014/main" id="{50CC5427-DC54-4502-9B6E-D5BE7A8BB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3807440"/>
          <a:ext cx="6324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129540</xdr:colOff>
      <xdr:row>34</xdr:row>
      <xdr:rowOff>76200</xdr:rowOff>
    </xdr:from>
    <xdr:to>
      <xdr:col>1</xdr:col>
      <xdr:colOff>762000</xdr:colOff>
      <xdr:row>34</xdr:row>
      <xdr:rowOff>495300</xdr:rowOff>
    </xdr:to>
    <xdr:pic>
      <xdr:nvPicPr>
        <xdr:cNvPr id="305" name="图片 11">
          <a:extLst>
            <a:ext uri="{FF2B5EF4-FFF2-40B4-BE49-F238E27FC236}">
              <a16:creationId xmlns:a16="http://schemas.microsoft.com/office/drawing/2014/main" id="{2D6D1682-18A6-41EB-808A-1DD44D558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9895820"/>
          <a:ext cx="6324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83820</xdr:colOff>
      <xdr:row>35</xdr:row>
      <xdr:rowOff>60960</xdr:rowOff>
    </xdr:from>
    <xdr:to>
      <xdr:col>1</xdr:col>
      <xdr:colOff>838200</xdr:colOff>
      <xdr:row>35</xdr:row>
      <xdr:rowOff>632460</xdr:rowOff>
    </xdr:to>
    <xdr:pic>
      <xdr:nvPicPr>
        <xdr:cNvPr id="306" name="图片 12">
          <a:extLst>
            <a:ext uri="{FF2B5EF4-FFF2-40B4-BE49-F238E27FC236}">
              <a16:creationId xmlns:a16="http://schemas.microsoft.com/office/drawing/2014/main" id="{79DC0E8F-3A7F-4B54-95B8-F250F8A11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0513040"/>
          <a:ext cx="7543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68580</xdr:colOff>
      <xdr:row>31</xdr:row>
      <xdr:rowOff>7620</xdr:rowOff>
    </xdr:from>
    <xdr:to>
      <xdr:col>1</xdr:col>
      <xdr:colOff>800100</xdr:colOff>
      <xdr:row>31</xdr:row>
      <xdr:rowOff>609600</xdr:rowOff>
    </xdr:to>
    <xdr:pic>
      <xdr:nvPicPr>
        <xdr:cNvPr id="307" name="图片 13">
          <a:extLst>
            <a:ext uri="{FF2B5EF4-FFF2-40B4-BE49-F238E27FC236}">
              <a16:creationId xmlns:a16="http://schemas.microsoft.com/office/drawing/2014/main" id="{D8E31D96-F395-4C9A-B083-181DF2FF8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7670780"/>
          <a:ext cx="73152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</xdr:colOff>
      <xdr:row>48</xdr:row>
      <xdr:rowOff>30480</xdr:rowOff>
    </xdr:from>
    <xdr:to>
      <xdr:col>1</xdr:col>
      <xdr:colOff>906780</xdr:colOff>
      <xdr:row>48</xdr:row>
      <xdr:rowOff>594360</xdr:rowOff>
    </xdr:to>
    <xdr:pic>
      <xdr:nvPicPr>
        <xdr:cNvPr id="308" name="图片 14">
          <a:extLst>
            <a:ext uri="{FF2B5EF4-FFF2-40B4-BE49-F238E27FC236}">
              <a16:creationId xmlns:a16="http://schemas.microsoft.com/office/drawing/2014/main" id="{E353C572-3689-4999-B91C-11FC4707D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8392120"/>
          <a:ext cx="8991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106680</xdr:colOff>
      <xdr:row>288</xdr:row>
      <xdr:rowOff>0</xdr:rowOff>
    </xdr:from>
    <xdr:to>
      <xdr:col>1</xdr:col>
      <xdr:colOff>626745</xdr:colOff>
      <xdr:row>288</xdr:row>
      <xdr:rowOff>510540</xdr:rowOff>
    </xdr:to>
    <xdr:pic>
      <xdr:nvPicPr>
        <xdr:cNvPr id="309" name="Picture 9">
          <a:extLst>
            <a:ext uri="{FF2B5EF4-FFF2-40B4-BE49-F238E27FC236}">
              <a16:creationId xmlns:a16="http://schemas.microsoft.com/office/drawing/2014/main" id="{AF59297F-F4CA-435D-8B33-7B82A8B47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90195200"/>
          <a:ext cx="5334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54</xdr:row>
      <xdr:rowOff>121920</xdr:rowOff>
    </xdr:from>
    <xdr:to>
      <xdr:col>1</xdr:col>
      <xdr:colOff>777240</xdr:colOff>
      <xdr:row>54</xdr:row>
      <xdr:rowOff>550545</xdr:rowOff>
    </xdr:to>
    <xdr:pic>
      <xdr:nvPicPr>
        <xdr:cNvPr id="310" name="Picture 6094" descr="51_[G@@HTY[0J]C)HO5E4}X">
          <a:extLst>
            <a:ext uri="{FF2B5EF4-FFF2-40B4-BE49-F238E27FC236}">
              <a16:creationId xmlns:a16="http://schemas.microsoft.com/office/drawing/2014/main" id="{E44752C0-1EB9-4F8C-89FA-A96B3EA3A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2781240"/>
          <a:ext cx="6781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60960</xdr:colOff>
      <xdr:row>184</xdr:row>
      <xdr:rowOff>76200</xdr:rowOff>
    </xdr:from>
    <xdr:to>
      <xdr:col>1</xdr:col>
      <xdr:colOff>822960</xdr:colOff>
      <xdr:row>184</xdr:row>
      <xdr:rowOff>678180</xdr:rowOff>
    </xdr:to>
    <xdr:pic>
      <xdr:nvPicPr>
        <xdr:cNvPr id="311" name="图片 17">
          <a:extLst>
            <a:ext uri="{FF2B5EF4-FFF2-40B4-BE49-F238E27FC236}">
              <a16:creationId xmlns:a16="http://schemas.microsoft.com/office/drawing/2014/main" id="{C15612C9-8698-411A-BE2F-D84325F69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21485660"/>
          <a:ext cx="7620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</xdr:colOff>
      <xdr:row>185</xdr:row>
      <xdr:rowOff>228600</xdr:rowOff>
    </xdr:from>
    <xdr:to>
      <xdr:col>1</xdr:col>
      <xdr:colOff>762000</xdr:colOff>
      <xdr:row>185</xdr:row>
      <xdr:rowOff>662940</xdr:rowOff>
    </xdr:to>
    <xdr:pic>
      <xdr:nvPicPr>
        <xdr:cNvPr id="312" name="Picture 4">
          <a:extLst>
            <a:ext uri="{FF2B5EF4-FFF2-40B4-BE49-F238E27FC236}">
              <a16:creationId xmlns:a16="http://schemas.microsoft.com/office/drawing/2014/main" id="{BE7AEF1F-630F-4FD3-8E53-D192ADEC7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22483880"/>
          <a:ext cx="67818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68580</xdr:colOff>
      <xdr:row>186</xdr:row>
      <xdr:rowOff>220980</xdr:rowOff>
    </xdr:from>
    <xdr:to>
      <xdr:col>1</xdr:col>
      <xdr:colOff>876300</xdr:colOff>
      <xdr:row>186</xdr:row>
      <xdr:rowOff>548640</xdr:rowOff>
    </xdr:to>
    <xdr:pic>
      <xdr:nvPicPr>
        <xdr:cNvPr id="313" name="Picture 5">
          <a:extLst>
            <a:ext uri="{FF2B5EF4-FFF2-40B4-BE49-F238E27FC236}">
              <a16:creationId xmlns:a16="http://schemas.microsoft.com/office/drawing/2014/main" id="{920DF1CC-6AF1-4DA3-8A19-73A8E3254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23322080"/>
          <a:ext cx="8077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190</xdr:row>
      <xdr:rowOff>30480</xdr:rowOff>
    </xdr:from>
    <xdr:to>
      <xdr:col>1</xdr:col>
      <xdr:colOff>742950</xdr:colOff>
      <xdr:row>190</xdr:row>
      <xdr:rowOff>514350</xdr:rowOff>
    </xdr:to>
    <xdr:pic>
      <xdr:nvPicPr>
        <xdr:cNvPr id="314" name="Picture 10">
          <a:extLst>
            <a:ext uri="{FF2B5EF4-FFF2-40B4-BE49-F238E27FC236}">
              <a16:creationId xmlns:a16="http://schemas.microsoft.com/office/drawing/2014/main" id="{6BF0EBDF-FBB5-4020-B682-CFAA1A2AC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26095760"/>
          <a:ext cx="6781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</xdr:colOff>
      <xdr:row>194</xdr:row>
      <xdr:rowOff>60960</xdr:rowOff>
    </xdr:from>
    <xdr:to>
      <xdr:col>1</xdr:col>
      <xdr:colOff>792480</xdr:colOff>
      <xdr:row>194</xdr:row>
      <xdr:rowOff>495300</xdr:rowOff>
    </xdr:to>
    <xdr:pic>
      <xdr:nvPicPr>
        <xdr:cNvPr id="315" name="图片 21">
          <a:extLst>
            <a:ext uri="{FF2B5EF4-FFF2-40B4-BE49-F238E27FC236}">
              <a16:creationId xmlns:a16="http://schemas.microsoft.com/office/drawing/2014/main" id="{AF110C9F-70F0-4D81-A7C1-A7B652707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28404620"/>
          <a:ext cx="68580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68580</xdr:colOff>
      <xdr:row>187</xdr:row>
      <xdr:rowOff>121920</xdr:rowOff>
    </xdr:from>
    <xdr:to>
      <xdr:col>1</xdr:col>
      <xdr:colOff>861060</xdr:colOff>
      <xdr:row>187</xdr:row>
      <xdr:rowOff>525780</xdr:rowOff>
    </xdr:to>
    <xdr:pic>
      <xdr:nvPicPr>
        <xdr:cNvPr id="316" name="图片 22">
          <a:extLst>
            <a:ext uri="{FF2B5EF4-FFF2-40B4-BE49-F238E27FC236}">
              <a16:creationId xmlns:a16="http://schemas.microsoft.com/office/drawing/2014/main" id="{F56C3E0D-934B-4187-ABAA-BFB6A2D6C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24068840"/>
          <a:ext cx="7924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121920</xdr:colOff>
      <xdr:row>249</xdr:row>
      <xdr:rowOff>30480</xdr:rowOff>
    </xdr:from>
    <xdr:to>
      <xdr:col>1</xdr:col>
      <xdr:colOff>929640</xdr:colOff>
      <xdr:row>249</xdr:row>
      <xdr:rowOff>632460</xdr:rowOff>
    </xdr:to>
    <xdr:pic>
      <xdr:nvPicPr>
        <xdr:cNvPr id="317" name="图片 23">
          <a:extLst>
            <a:ext uri="{FF2B5EF4-FFF2-40B4-BE49-F238E27FC236}">
              <a16:creationId xmlns:a16="http://schemas.microsoft.com/office/drawing/2014/main" id="{FAAB8AC4-D47C-421F-B67B-286C0432F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65818820"/>
          <a:ext cx="80772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121920</xdr:colOff>
      <xdr:row>280</xdr:row>
      <xdr:rowOff>45720</xdr:rowOff>
    </xdr:from>
    <xdr:to>
      <xdr:col>1</xdr:col>
      <xdr:colOff>906780</xdr:colOff>
      <xdr:row>280</xdr:row>
      <xdr:rowOff>548640</xdr:rowOff>
    </xdr:to>
    <xdr:pic>
      <xdr:nvPicPr>
        <xdr:cNvPr id="318" name="图片 24">
          <a:extLst>
            <a:ext uri="{FF2B5EF4-FFF2-40B4-BE49-F238E27FC236}">
              <a16:creationId xmlns:a16="http://schemas.microsoft.com/office/drawing/2014/main" id="{35B328D3-73E3-42F2-9ADD-CE44DE40B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85082180"/>
          <a:ext cx="784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152400</xdr:colOff>
      <xdr:row>281</xdr:row>
      <xdr:rowOff>45720</xdr:rowOff>
    </xdr:from>
    <xdr:to>
      <xdr:col>1</xdr:col>
      <xdr:colOff>838200</xdr:colOff>
      <xdr:row>281</xdr:row>
      <xdr:rowOff>784860</xdr:rowOff>
    </xdr:to>
    <xdr:pic>
      <xdr:nvPicPr>
        <xdr:cNvPr id="319" name="图片 25">
          <a:extLst>
            <a:ext uri="{FF2B5EF4-FFF2-40B4-BE49-F238E27FC236}">
              <a16:creationId xmlns:a16="http://schemas.microsoft.com/office/drawing/2014/main" id="{7535EEC9-231F-4098-8230-51F9ED8AC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5745120"/>
          <a:ext cx="6858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279</xdr:row>
      <xdr:rowOff>7620</xdr:rowOff>
    </xdr:from>
    <xdr:to>
      <xdr:col>1</xdr:col>
      <xdr:colOff>792480</xdr:colOff>
      <xdr:row>279</xdr:row>
      <xdr:rowOff>510540</xdr:rowOff>
    </xdr:to>
    <xdr:pic>
      <xdr:nvPicPr>
        <xdr:cNvPr id="320" name="図 3">
          <a:extLst>
            <a:ext uri="{FF2B5EF4-FFF2-40B4-BE49-F238E27FC236}">
              <a16:creationId xmlns:a16="http://schemas.microsoft.com/office/drawing/2014/main" id="{8E991E5E-BC9B-48A7-95B1-03852D344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4503060"/>
          <a:ext cx="7543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129540</xdr:colOff>
      <xdr:row>236</xdr:row>
      <xdr:rowOff>137160</xdr:rowOff>
    </xdr:from>
    <xdr:to>
      <xdr:col>1</xdr:col>
      <xdr:colOff>990600</xdr:colOff>
      <xdr:row>236</xdr:row>
      <xdr:rowOff>601980</xdr:rowOff>
    </xdr:to>
    <xdr:pic>
      <xdr:nvPicPr>
        <xdr:cNvPr id="321" name="图片 27">
          <a:extLst>
            <a:ext uri="{FF2B5EF4-FFF2-40B4-BE49-F238E27FC236}">
              <a16:creationId xmlns:a16="http://schemas.microsoft.com/office/drawing/2014/main" id="{DF0036A4-A2EB-44BF-9E76-BA0B3839B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56903420"/>
          <a:ext cx="8610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198120</xdr:colOff>
      <xdr:row>237</xdr:row>
      <xdr:rowOff>38100</xdr:rowOff>
    </xdr:from>
    <xdr:to>
      <xdr:col>1</xdr:col>
      <xdr:colOff>800100</xdr:colOff>
      <xdr:row>237</xdr:row>
      <xdr:rowOff>548640</xdr:rowOff>
    </xdr:to>
    <xdr:pic>
      <xdr:nvPicPr>
        <xdr:cNvPr id="322" name="图片 28">
          <a:extLst>
            <a:ext uri="{FF2B5EF4-FFF2-40B4-BE49-F238E27FC236}">
              <a16:creationId xmlns:a16="http://schemas.microsoft.com/office/drawing/2014/main" id="{84D2A4EB-927A-455E-B6E4-DEDFCD296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57535880"/>
          <a:ext cx="601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</xdr:colOff>
      <xdr:row>248</xdr:row>
      <xdr:rowOff>30480</xdr:rowOff>
    </xdr:from>
    <xdr:to>
      <xdr:col>1</xdr:col>
      <xdr:colOff>895350</xdr:colOff>
      <xdr:row>249</xdr:row>
      <xdr:rowOff>0</xdr:rowOff>
    </xdr:to>
    <xdr:pic>
      <xdr:nvPicPr>
        <xdr:cNvPr id="323" name="图片 29" descr="M053-2 分数小人卡片 cards for Large Fraction Skittles ">
          <a:extLst>
            <a:ext uri="{FF2B5EF4-FFF2-40B4-BE49-F238E27FC236}">
              <a16:creationId xmlns:a16="http://schemas.microsoft.com/office/drawing/2014/main" id="{CF2C39C6-B335-4E83-9EA1-2681B826D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65171120"/>
          <a:ext cx="80772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60960</xdr:colOff>
      <xdr:row>391</xdr:row>
      <xdr:rowOff>30480</xdr:rowOff>
    </xdr:from>
    <xdr:to>
      <xdr:col>1</xdr:col>
      <xdr:colOff>845820</xdr:colOff>
      <xdr:row>391</xdr:row>
      <xdr:rowOff>495300</xdr:rowOff>
    </xdr:to>
    <xdr:pic>
      <xdr:nvPicPr>
        <xdr:cNvPr id="324" name="图片 30">
          <a:extLst>
            <a:ext uri="{FF2B5EF4-FFF2-40B4-BE49-F238E27FC236}">
              <a16:creationId xmlns:a16="http://schemas.microsoft.com/office/drawing/2014/main" id="{2EA6D552-D1C1-4F2B-8B65-DDF05F7BF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59636260"/>
          <a:ext cx="7848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220980</xdr:colOff>
      <xdr:row>397</xdr:row>
      <xdr:rowOff>68580</xdr:rowOff>
    </xdr:from>
    <xdr:to>
      <xdr:col>1</xdr:col>
      <xdr:colOff>982980</xdr:colOff>
      <xdr:row>397</xdr:row>
      <xdr:rowOff>594360</xdr:rowOff>
    </xdr:to>
    <xdr:pic>
      <xdr:nvPicPr>
        <xdr:cNvPr id="325" name="图片 31">
          <a:extLst>
            <a:ext uri="{FF2B5EF4-FFF2-40B4-BE49-F238E27FC236}">
              <a16:creationId xmlns:a16="http://schemas.microsoft.com/office/drawing/2014/main" id="{00103166-8EE6-416F-8D0D-0775E6F6D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264444480"/>
          <a:ext cx="76200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164</xdr:row>
      <xdr:rowOff>76200</xdr:rowOff>
    </xdr:from>
    <xdr:to>
      <xdr:col>1</xdr:col>
      <xdr:colOff>830580</xdr:colOff>
      <xdr:row>164</xdr:row>
      <xdr:rowOff>746760</xdr:rowOff>
    </xdr:to>
    <xdr:pic>
      <xdr:nvPicPr>
        <xdr:cNvPr id="326" name="图片 32">
          <a:extLst>
            <a:ext uri="{FF2B5EF4-FFF2-40B4-BE49-F238E27FC236}">
              <a16:creationId xmlns:a16="http://schemas.microsoft.com/office/drawing/2014/main" id="{B7E737A4-96D1-44D5-80FA-C0983E285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5910380"/>
          <a:ext cx="6400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165</xdr:row>
      <xdr:rowOff>106680</xdr:rowOff>
    </xdr:from>
    <xdr:to>
      <xdr:col>1</xdr:col>
      <xdr:colOff>731520</xdr:colOff>
      <xdr:row>165</xdr:row>
      <xdr:rowOff>716280</xdr:rowOff>
    </xdr:to>
    <xdr:pic>
      <xdr:nvPicPr>
        <xdr:cNvPr id="327" name="图片 33">
          <a:extLst>
            <a:ext uri="{FF2B5EF4-FFF2-40B4-BE49-F238E27FC236}">
              <a16:creationId xmlns:a16="http://schemas.microsoft.com/office/drawing/2014/main" id="{B8BB0CEF-6899-4309-B43F-B0837DADC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06779060"/>
          <a:ext cx="6400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</xdr:colOff>
      <xdr:row>166</xdr:row>
      <xdr:rowOff>121920</xdr:rowOff>
    </xdr:from>
    <xdr:to>
      <xdr:col>1</xdr:col>
      <xdr:colOff>784860</xdr:colOff>
      <xdr:row>166</xdr:row>
      <xdr:rowOff>701040</xdr:rowOff>
    </xdr:to>
    <xdr:pic>
      <xdr:nvPicPr>
        <xdr:cNvPr id="328" name="图片 34">
          <a:extLst>
            <a:ext uri="{FF2B5EF4-FFF2-40B4-BE49-F238E27FC236}">
              <a16:creationId xmlns:a16="http://schemas.microsoft.com/office/drawing/2014/main" id="{305B9BEF-D962-40B1-A691-53CD4AFA1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07632500"/>
          <a:ext cx="6781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220980</xdr:colOff>
      <xdr:row>167</xdr:row>
      <xdr:rowOff>152400</xdr:rowOff>
    </xdr:from>
    <xdr:to>
      <xdr:col>1</xdr:col>
      <xdr:colOff>716280</xdr:colOff>
      <xdr:row>167</xdr:row>
      <xdr:rowOff>723900</xdr:rowOff>
    </xdr:to>
    <xdr:pic>
      <xdr:nvPicPr>
        <xdr:cNvPr id="329" name="图片 35">
          <a:extLst>
            <a:ext uri="{FF2B5EF4-FFF2-40B4-BE49-F238E27FC236}">
              <a16:creationId xmlns:a16="http://schemas.microsoft.com/office/drawing/2014/main" id="{BC8A08B5-ED9F-46C8-9119-2E13F4AC9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08501180"/>
          <a:ext cx="4953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60960</xdr:colOff>
      <xdr:row>168</xdr:row>
      <xdr:rowOff>68580</xdr:rowOff>
    </xdr:from>
    <xdr:to>
      <xdr:col>1</xdr:col>
      <xdr:colOff>937260</xdr:colOff>
      <xdr:row>168</xdr:row>
      <xdr:rowOff>739140</xdr:rowOff>
    </xdr:to>
    <xdr:pic>
      <xdr:nvPicPr>
        <xdr:cNvPr id="330" name="图片 36">
          <a:extLst>
            <a:ext uri="{FF2B5EF4-FFF2-40B4-BE49-F238E27FC236}">
              <a16:creationId xmlns:a16="http://schemas.microsoft.com/office/drawing/2014/main" id="{5DEECBFF-75B1-49C7-AF3F-05154BF64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09255560"/>
          <a:ext cx="8763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169</xdr:row>
      <xdr:rowOff>144780</xdr:rowOff>
    </xdr:from>
    <xdr:to>
      <xdr:col>1</xdr:col>
      <xdr:colOff>762000</xdr:colOff>
      <xdr:row>169</xdr:row>
      <xdr:rowOff>716280</xdr:rowOff>
    </xdr:to>
    <xdr:pic>
      <xdr:nvPicPr>
        <xdr:cNvPr id="331" name="图片 37">
          <a:extLst>
            <a:ext uri="{FF2B5EF4-FFF2-40B4-BE49-F238E27FC236}">
              <a16:creationId xmlns:a16="http://schemas.microsoft.com/office/drawing/2014/main" id="{E2DD6D00-CA7C-4599-8A88-FABC51810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10169960"/>
          <a:ext cx="57912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440</xdr:row>
      <xdr:rowOff>99060</xdr:rowOff>
    </xdr:from>
    <xdr:to>
      <xdr:col>1</xdr:col>
      <xdr:colOff>838200</xdr:colOff>
      <xdr:row>440</xdr:row>
      <xdr:rowOff>731520</xdr:rowOff>
    </xdr:to>
    <xdr:pic>
      <xdr:nvPicPr>
        <xdr:cNvPr id="332" name="图片 38">
          <a:extLst>
            <a:ext uri="{FF2B5EF4-FFF2-40B4-BE49-F238E27FC236}">
              <a16:creationId xmlns:a16="http://schemas.microsoft.com/office/drawing/2014/main" id="{578DBB83-5DF1-4A3E-9F02-8AAED2CDB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89918140"/>
          <a:ext cx="6477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</xdr:colOff>
      <xdr:row>441</xdr:row>
      <xdr:rowOff>7620</xdr:rowOff>
    </xdr:from>
    <xdr:to>
      <xdr:col>1</xdr:col>
      <xdr:colOff>731520</xdr:colOff>
      <xdr:row>441</xdr:row>
      <xdr:rowOff>647700</xdr:rowOff>
    </xdr:to>
    <xdr:pic>
      <xdr:nvPicPr>
        <xdr:cNvPr id="333" name="图片 39">
          <a:extLst>
            <a:ext uri="{FF2B5EF4-FFF2-40B4-BE49-F238E27FC236}">
              <a16:creationId xmlns:a16="http://schemas.microsoft.com/office/drawing/2014/main" id="{27645A72-D90C-44FD-8221-C5373912F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90703000"/>
          <a:ext cx="68580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68580</xdr:colOff>
      <xdr:row>444</xdr:row>
      <xdr:rowOff>83820</xdr:rowOff>
    </xdr:from>
    <xdr:to>
      <xdr:col>1</xdr:col>
      <xdr:colOff>906780</xdr:colOff>
      <xdr:row>444</xdr:row>
      <xdr:rowOff>640080</xdr:rowOff>
    </xdr:to>
    <xdr:pic>
      <xdr:nvPicPr>
        <xdr:cNvPr id="334" name="图片 40">
          <a:extLst>
            <a:ext uri="{FF2B5EF4-FFF2-40B4-BE49-F238E27FC236}">
              <a16:creationId xmlns:a16="http://schemas.microsoft.com/office/drawing/2014/main" id="{78D479F1-999E-470B-9899-4D5C36040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292905180"/>
          <a:ext cx="8382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</xdr:colOff>
      <xdr:row>445</xdr:row>
      <xdr:rowOff>53340</xdr:rowOff>
    </xdr:from>
    <xdr:to>
      <xdr:col>1</xdr:col>
      <xdr:colOff>967740</xdr:colOff>
      <xdr:row>445</xdr:row>
      <xdr:rowOff>701040</xdr:rowOff>
    </xdr:to>
    <xdr:pic>
      <xdr:nvPicPr>
        <xdr:cNvPr id="335" name="图片 41">
          <a:extLst>
            <a:ext uri="{FF2B5EF4-FFF2-40B4-BE49-F238E27FC236}">
              <a16:creationId xmlns:a16="http://schemas.microsoft.com/office/drawing/2014/main" id="{272DCC2D-033E-4A6E-91D1-18C8C353B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93621460"/>
          <a:ext cx="9220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446</xdr:row>
      <xdr:rowOff>152400</xdr:rowOff>
    </xdr:from>
    <xdr:to>
      <xdr:col>1</xdr:col>
      <xdr:colOff>944880</xdr:colOff>
      <xdr:row>446</xdr:row>
      <xdr:rowOff>723900</xdr:rowOff>
    </xdr:to>
    <xdr:pic>
      <xdr:nvPicPr>
        <xdr:cNvPr id="336" name="图片 42">
          <a:extLst>
            <a:ext uri="{FF2B5EF4-FFF2-40B4-BE49-F238E27FC236}">
              <a16:creationId xmlns:a16="http://schemas.microsoft.com/office/drawing/2014/main" id="{59B309C9-250C-42DC-880E-F23F08DEE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4520620"/>
          <a:ext cx="9067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447</xdr:row>
      <xdr:rowOff>76200</xdr:rowOff>
    </xdr:from>
    <xdr:to>
      <xdr:col>1</xdr:col>
      <xdr:colOff>861060</xdr:colOff>
      <xdr:row>447</xdr:row>
      <xdr:rowOff>807720</xdr:rowOff>
    </xdr:to>
    <xdr:pic>
      <xdr:nvPicPr>
        <xdr:cNvPr id="337" name="图片 43">
          <a:extLst>
            <a:ext uri="{FF2B5EF4-FFF2-40B4-BE49-F238E27FC236}">
              <a16:creationId xmlns:a16="http://schemas.microsoft.com/office/drawing/2014/main" id="{18A210F8-3A72-4E0E-B9E7-2A7958203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95358820"/>
          <a:ext cx="7467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121920</xdr:colOff>
      <xdr:row>57</xdr:row>
      <xdr:rowOff>83820</xdr:rowOff>
    </xdr:from>
    <xdr:to>
      <xdr:col>1</xdr:col>
      <xdr:colOff>914400</xdr:colOff>
      <xdr:row>57</xdr:row>
      <xdr:rowOff>662940</xdr:rowOff>
    </xdr:to>
    <xdr:pic>
      <xdr:nvPicPr>
        <xdr:cNvPr id="338" name="图片 45">
          <a:extLst>
            <a:ext uri="{FF2B5EF4-FFF2-40B4-BE49-F238E27FC236}">
              <a16:creationId xmlns:a16="http://schemas.microsoft.com/office/drawing/2014/main" id="{71644664-1A1B-4E78-ADAA-F2BA6CBD4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5166300"/>
          <a:ext cx="7924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68580</xdr:colOff>
      <xdr:row>455</xdr:row>
      <xdr:rowOff>38100</xdr:rowOff>
    </xdr:from>
    <xdr:to>
      <xdr:col>1</xdr:col>
      <xdr:colOff>944880</xdr:colOff>
      <xdr:row>455</xdr:row>
      <xdr:rowOff>678180</xdr:rowOff>
    </xdr:to>
    <xdr:pic>
      <xdr:nvPicPr>
        <xdr:cNvPr id="339" name="图片 46">
          <a:extLst>
            <a:ext uri="{FF2B5EF4-FFF2-40B4-BE49-F238E27FC236}">
              <a16:creationId xmlns:a16="http://schemas.microsoft.com/office/drawing/2014/main" id="{C70FAA89-DEF2-4E2A-9DE7-1795F1B8D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302940720"/>
          <a:ext cx="87630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456</xdr:row>
      <xdr:rowOff>144780</xdr:rowOff>
    </xdr:from>
    <xdr:to>
      <xdr:col>1</xdr:col>
      <xdr:colOff>899160</xdr:colOff>
      <xdr:row>456</xdr:row>
      <xdr:rowOff>807720</xdr:rowOff>
    </xdr:to>
    <xdr:pic>
      <xdr:nvPicPr>
        <xdr:cNvPr id="340" name="图片 47">
          <a:extLst>
            <a:ext uri="{FF2B5EF4-FFF2-40B4-BE49-F238E27FC236}">
              <a16:creationId xmlns:a16="http://schemas.microsoft.com/office/drawing/2014/main" id="{CF8F6FB9-9759-4E56-972E-82995845A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3740820"/>
          <a:ext cx="86106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457</xdr:row>
      <xdr:rowOff>0</xdr:rowOff>
    </xdr:from>
    <xdr:to>
      <xdr:col>1</xdr:col>
      <xdr:colOff>15240</xdr:colOff>
      <xdr:row>457</xdr:row>
      <xdr:rowOff>15240</xdr:rowOff>
    </xdr:to>
    <xdr:sp macro="" textlink="">
      <xdr:nvSpPr>
        <xdr:cNvPr id="341" name="图片 48" descr="9 pieces Learning to Write Stencil set  Montessori educational Toy Wooden Toy">
          <a:extLst>
            <a:ext uri="{FF2B5EF4-FFF2-40B4-BE49-F238E27FC236}">
              <a16:creationId xmlns:a16="http://schemas.microsoft.com/office/drawing/2014/main" id="{6D885F44-A53B-481D-9C5E-44A2FA6DFD4A}"/>
            </a:ext>
          </a:extLst>
        </xdr:cNvPr>
        <xdr:cNvSpPr>
          <a:spLocks noChangeAspect="1" noChangeArrowheads="1"/>
        </xdr:cNvSpPr>
      </xdr:nvSpPr>
      <xdr:spPr bwMode="auto">
        <a:xfrm>
          <a:off x="0" y="3045866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457</xdr:row>
      <xdr:rowOff>0</xdr:rowOff>
    </xdr:from>
    <xdr:to>
      <xdr:col>1</xdr:col>
      <xdr:colOff>15240</xdr:colOff>
      <xdr:row>457</xdr:row>
      <xdr:rowOff>15240</xdr:rowOff>
    </xdr:to>
    <xdr:sp macro="" textlink="">
      <xdr:nvSpPr>
        <xdr:cNvPr id="342" name="图片 49" descr="9 pieces Learning to Write Stencil set  Montessori educational Toy Wooden Toy">
          <a:extLst>
            <a:ext uri="{FF2B5EF4-FFF2-40B4-BE49-F238E27FC236}">
              <a16:creationId xmlns:a16="http://schemas.microsoft.com/office/drawing/2014/main" id="{E253E82C-FECF-4C95-A38E-82F5F56E35EE}"/>
            </a:ext>
          </a:extLst>
        </xdr:cNvPr>
        <xdr:cNvSpPr>
          <a:spLocks noChangeAspect="1" noChangeArrowheads="1"/>
        </xdr:cNvSpPr>
      </xdr:nvSpPr>
      <xdr:spPr bwMode="auto">
        <a:xfrm>
          <a:off x="0" y="3045866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457</xdr:row>
      <xdr:rowOff>0</xdr:rowOff>
    </xdr:from>
    <xdr:to>
      <xdr:col>1</xdr:col>
      <xdr:colOff>15240</xdr:colOff>
      <xdr:row>457</xdr:row>
      <xdr:rowOff>15240</xdr:rowOff>
    </xdr:to>
    <xdr:sp macro="" textlink="">
      <xdr:nvSpPr>
        <xdr:cNvPr id="343" name="图片 50" descr="9 pieces Learning to Write Stencil set  Montessori educational Toy Wooden Toy">
          <a:extLst>
            <a:ext uri="{FF2B5EF4-FFF2-40B4-BE49-F238E27FC236}">
              <a16:creationId xmlns:a16="http://schemas.microsoft.com/office/drawing/2014/main" id="{4FB371F7-752D-466B-9F47-AEDBE799D3DF}"/>
            </a:ext>
          </a:extLst>
        </xdr:cNvPr>
        <xdr:cNvSpPr>
          <a:spLocks noChangeAspect="1" noChangeArrowheads="1"/>
        </xdr:cNvSpPr>
      </xdr:nvSpPr>
      <xdr:spPr bwMode="auto">
        <a:xfrm>
          <a:off x="0" y="30458664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106680</xdr:colOff>
      <xdr:row>105</xdr:row>
      <xdr:rowOff>38100</xdr:rowOff>
    </xdr:from>
    <xdr:to>
      <xdr:col>1</xdr:col>
      <xdr:colOff>982980</xdr:colOff>
      <xdr:row>105</xdr:row>
      <xdr:rowOff>624840</xdr:rowOff>
    </xdr:to>
    <xdr:pic>
      <xdr:nvPicPr>
        <xdr:cNvPr id="344" name="图片 2">
          <a:extLst>
            <a:ext uri="{FF2B5EF4-FFF2-40B4-BE49-F238E27FC236}">
              <a16:creationId xmlns:a16="http://schemas.microsoft.com/office/drawing/2014/main" id="{DFD9367C-160C-4D2C-A057-B84B4DF52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64838580"/>
          <a:ext cx="8763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407</xdr:row>
      <xdr:rowOff>0</xdr:rowOff>
    </xdr:from>
    <xdr:to>
      <xdr:col>1</xdr:col>
      <xdr:colOff>845820</xdr:colOff>
      <xdr:row>407</xdr:row>
      <xdr:rowOff>548640</xdr:rowOff>
    </xdr:to>
    <xdr:pic>
      <xdr:nvPicPr>
        <xdr:cNvPr id="345" name="图片 1">
          <a:extLst>
            <a:ext uri="{FF2B5EF4-FFF2-40B4-BE49-F238E27FC236}">
              <a16:creationId xmlns:a16="http://schemas.microsoft.com/office/drawing/2014/main" id="{D9ECFB78-FB70-4640-ACC9-F40D6D5A4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799560"/>
          <a:ext cx="84582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198120</xdr:colOff>
      <xdr:row>95</xdr:row>
      <xdr:rowOff>106680</xdr:rowOff>
    </xdr:from>
    <xdr:to>
      <xdr:col>1</xdr:col>
      <xdr:colOff>891540</xdr:colOff>
      <xdr:row>95</xdr:row>
      <xdr:rowOff>617220</xdr:rowOff>
    </xdr:to>
    <xdr:pic>
      <xdr:nvPicPr>
        <xdr:cNvPr id="346" name="图片 1">
          <a:extLst>
            <a:ext uri="{FF2B5EF4-FFF2-40B4-BE49-F238E27FC236}">
              <a16:creationId xmlns:a16="http://schemas.microsoft.com/office/drawing/2014/main" id="{28FD5983-2D60-4299-A46A-994373A9B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58567320"/>
          <a:ext cx="6934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182880</xdr:colOff>
      <xdr:row>96</xdr:row>
      <xdr:rowOff>106680</xdr:rowOff>
    </xdr:from>
    <xdr:to>
      <xdr:col>1</xdr:col>
      <xdr:colOff>876300</xdr:colOff>
      <xdr:row>96</xdr:row>
      <xdr:rowOff>624840</xdr:rowOff>
    </xdr:to>
    <xdr:pic>
      <xdr:nvPicPr>
        <xdr:cNvPr id="347" name="图片 2">
          <a:extLst>
            <a:ext uri="{FF2B5EF4-FFF2-40B4-BE49-F238E27FC236}">
              <a16:creationId xmlns:a16="http://schemas.microsoft.com/office/drawing/2014/main" id="{C0D49AA4-B219-4026-9D97-D15F0867D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59260740"/>
          <a:ext cx="6934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220980</xdr:colOff>
      <xdr:row>97</xdr:row>
      <xdr:rowOff>76200</xdr:rowOff>
    </xdr:from>
    <xdr:to>
      <xdr:col>1</xdr:col>
      <xdr:colOff>914400</xdr:colOff>
      <xdr:row>97</xdr:row>
      <xdr:rowOff>594360</xdr:rowOff>
    </xdr:to>
    <xdr:pic>
      <xdr:nvPicPr>
        <xdr:cNvPr id="348" name="图片 3">
          <a:extLst>
            <a:ext uri="{FF2B5EF4-FFF2-40B4-BE49-F238E27FC236}">
              <a16:creationId xmlns:a16="http://schemas.microsoft.com/office/drawing/2014/main" id="{3F860A85-8C66-4BD9-BE2D-BA997E595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59954160"/>
          <a:ext cx="6934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198120</xdr:colOff>
      <xdr:row>92</xdr:row>
      <xdr:rowOff>68580</xdr:rowOff>
    </xdr:from>
    <xdr:to>
      <xdr:col>1</xdr:col>
      <xdr:colOff>883920</xdr:colOff>
      <xdr:row>92</xdr:row>
      <xdr:rowOff>609600</xdr:rowOff>
    </xdr:to>
    <xdr:pic>
      <xdr:nvPicPr>
        <xdr:cNvPr id="349" name="图片 4">
          <a:extLst>
            <a:ext uri="{FF2B5EF4-FFF2-40B4-BE49-F238E27FC236}">
              <a16:creationId xmlns:a16="http://schemas.microsoft.com/office/drawing/2014/main" id="{5E05FB54-8A8E-4BBD-8D1D-E02D5C902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56578500"/>
          <a:ext cx="6858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93</xdr:row>
      <xdr:rowOff>45720</xdr:rowOff>
    </xdr:from>
    <xdr:to>
      <xdr:col>1</xdr:col>
      <xdr:colOff>800100</xdr:colOff>
      <xdr:row>93</xdr:row>
      <xdr:rowOff>586740</xdr:rowOff>
    </xdr:to>
    <xdr:pic>
      <xdr:nvPicPr>
        <xdr:cNvPr id="350" name="图片 5">
          <a:extLst>
            <a:ext uri="{FF2B5EF4-FFF2-40B4-BE49-F238E27FC236}">
              <a16:creationId xmlns:a16="http://schemas.microsoft.com/office/drawing/2014/main" id="{2C305D26-E772-496A-8209-909EBAD79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7241440"/>
          <a:ext cx="6858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121920</xdr:colOff>
      <xdr:row>94</xdr:row>
      <xdr:rowOff>68580</xdr:rowOff>
    </xdr:from>
    <xdr:to>
      <xdr:col>1</xdr:col>
      <xdr:colOff>807720</xdr:colOff>
      <xdr:row>94</xdr:row>
      <xdr:rowOff>609600</xdr:rowOff>
    </xdr:to>
    <xdr:pic>
      <xdr:nvPicPr>
        <xdr:cNvPr id="351" name="图片 6">
          <a:extLst>
            <a:ext uri="{FF2B5EF4-FFF2-40B4-BE49-F238E27FC236}">
              <a16:creationId xmlns:a16="http://schemas.microsoft.com/office/drawing/2014/main" id="{AC2932A0-B8F2-475A-B227-A247B0973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57873900"/>
          <a:ext cx="6858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98</xdr:row>
      <xdr:rowOff>53340</xdr:rowOff>
    </xdr:from>
    <xdr:to>
      <xdr:col>1</xdr:col>
      <xdr:colOff>944880</xdr:colOff>
      <xdr:row>98</xdr:row>
      <xdr:rowOff>624840</xdr:rowOff>
    </xdr:to>
    <xdr:pic>
      <xdr:nvPicPr>
        <xdr:cNvPr id="352" name="图片 7">
          <a:extLst>
            <a:ext uri="{FF2B5EF4-FFF2-40B4-BE49-F238E27FC236}">
              <a16:creationId xmlns:a16="http://schemas.microsoft.com/office/drawing/2014/main" id="{461298B0-7602-45E0-AA33-7D4B4A62A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0655200"/>
          <a:ext cx="8686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228600</xdr:colOff>
      <xdr:row>37</xdr:row>
      <xdr:rowOff>91440</xdr:rowOff>
    </xdr:from>
    <xdr:to>
      <xdr:col>1</xdr:col>
      <xdr:colOff>861060</xdr:colOff>
      <xdr:row>37</xdr:row>
      <xdr:rowOff>525780</xdr:rowOff>
    </xdr:to>
    <xdr:pic>
      <xdr:nvPicPr>
        <xdr:cNvPr id="353" name="图片 8">
          <a:extLst>
            <a:ext uri="{FF2B5EF4-FFF2-40B4-BE49-F238E27FC236}">
              <a16:creationId xmlns:a16="http://schemas.microsoft.com/office/drawing/2014/main" id="{60966A4D-8321-4ADE-8FE0-13C151953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1892260"/>
          <a:ext cx="6324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190500</xdr:colOff>
      <xdr:row>40</xdr:row>
      <xdr:rowOff>30480</xdr:rowOff>
    </xdr:from>
    <xdr:to>
      <xdr:col>1</xdr:col>
      <xdr:colOff>792480</xdr:colOff>
      <xdr:row>40</xdr:row>
      <xdr:rowOff>495300</xdr:rowOff>
    </xdr:to>
    <xdr:pic>
      <xdr:nvPicPr>
        <xdr:cNvPr id="354" name="图片 9">
          <a:extLst>
            <a:ext uri="{FF2B5EF4-FFF2-40B4-BE49-F238E27FC236}">
              <a16:creationId xmlns:a16="http://schemas.microsoft.com/office/drawing/2014/main" id="{1961F08A-15C3-43F8-9B53-EEABCA2CD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3652480"/>
          <a:ext cx="60198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43</xdr:row>
      <xdr:rowOff>76200</xdr:rowOff>
    </xdr:from>
    <xdr:to>
      <xdr:col>1</xdr:col>
      <xdr:colOff>975360</xdr:colOff>
      <xdr:row>43</xdr:row>
      <xdr:rowOff>640080</xdr:rowOff>
    </xdr:to>
    <xdr:pic>
      <xdr:nvPicPr>
        <xdr:cNvPr id="355" name="图片 10">
          <a:extLst>
            <a:ext uri="{FF2B5EF4-FFF2-40B4-BE49-F238E27FC236}">
              <a16:creationId xmlns:a16="http://schemas.microsoft.com/office/drawing/2014/main" id="{B41351A5-3392-48FA-AA29-BD6D30C57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549860"/>
          <a:ext cx="8991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</xdr:colOff>
      <xdr:row>27</xdr:row>
      <xdr:rowOff>30480</xdr:rowOff>
    </xdr:from>
    <xdr:to>
      <xdr:col>1</xdr:col>
      <xdr:colOff>822960</xdr:colOff>
      <xdr:row>27</xdr:row>
      <xdr:rowOff>563880</xdr:rowOff>
    </xdr:to>
    <xdr:pic>
      <xdr:nvPicPr>
        <xdr:cNvPr id="356" name="图片 11">
          <a:extLst>
            <a:ext uri="{FF2B5EF4-FFF2-40B4-BE49-F238E27FC236}">
              <a16:creationId xmlns:a16="http://schemas.microsoft.com/office/drawing/2014/main" id="{7996648A-48B0-4F38-8A40-3FB3AFD95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5019020"/>
          <a:ext cx="71628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</xdr:colOff>
      <xdr:row>33</xdr:row>
      <xdr:rowOff>30480</xdr:rowOff>
    </xdr:from>
    <xdr:to>
      <xdr:col>1</xdr:col>
      <xdr:colOff>952500</xdr:colOff>
      <xdr:row>33</xdr:row>
      <xdr:rowOff>552450</xdr:rowOff>
    </xdr:to>
    <xdr:pic>
      <xdr:nvPicPr>
        <xdr:cNvPr id="357" name="Picture 13" descr="S013">
          <a:extLst>
            <a:ext uri="{FF2B5EF4-FFF2-40B4-BE49-F238E27FC236}">
              <a16:creationId xmlns:a16="http://schemas.microsoft.com/office/drawing/2014/main" id="{5187BB46-38B5-4B97-BB42-ED3E77643053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9255740"/>
          <a:ext cx="8686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160020</xdr:colOff>
      <xdr:row>29</xdr:row>
      <xdr:rowOff>38100</xdr:rowOff>
    </xdr:from>
    <xdr:to>
      <xdr:col>1</xdr:col>
      <xdr:colOff>906780</xdr:colOff>
      <xdr:row>29</xdr:row>
      <xdr:rowOff>617220</xdr:rowOff>
    </xdr:to>
    <xdr:pic>
      <xdr:nvPicPr>
        <xdr:cNvPr id="358" name="图片 13">
          <a:extLst>
            <a:ext uri="{FF2B5EF4-FFF2-40B4-BE49-F238E27FC236}">
              <a16:creationId xmlns:a16="http://schemas.microsoft.com/office/drawing/2014/main" id="{2BF393DE-4E53-4154-88B7-C10E025D1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6329660"/>
          <a:ext cx="7467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198120</xdr:colOff>
      <xdr:row>102</xdr:row>
      <xdr:rowOff>30480</xdr:rowOff>
    </xdr:from>
    <xdr:to>
      <xdr:col>1</xdr:col>
      <xdr:colOff>960120</xdr:colOff>
      <xdr:row>102</xdr:row>
      <xdr:rowOff>518160</xdr:rowOff>
    </xdr:to>
    <xdr:pic>
      <xdr:nvPicPr>
        <xdr:cNvPr id="359" name="图片 14">
          <a:extLst>
            <a:ext uri="{FF2B5EF4-FFF2-40B4-BE49-F238E27FC236}">
              <a16:creationId xmlns:a16="http://schemas.microsoft.com/office/drawing/2014/main" id="{4351489B-CD3D-46EB-B7D4-8F964EAE3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63047880"/>
          <a:ext cx="7620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30</xdr:row>
      <xdr:rowOff>15240</xdr:rowOff>
    </xdr:from>
    <xdr:to>
      <xdr:col>1</xdr:col>
      <xdr:colOff>853440</xdr:colOff>
      <xdr:row>30</xdr:row>
      <xdr:rowOff>586740</xdr:rowOff>
    </xdr:to>
    <xdr:pic>
      <xdr:nvPicPr>
        <xdr:cNvPr id="360" name="图片 25">
          <a:extLst>
            <a:ext uri="{FF2B5EF4-FFF2-40B4-BE49-F238E27FC236}">
              <a16:creationId xmlns:a16="http://schemas.microsoft.com/office/drawing/2014/main" id="{B51C81B2-5CC1-423A-A436-A12614D5DFEB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6992600"/>
          <a:ext cx="61722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0</xdr:colOff>
      <xdr:row>47</xdr:row>
      <xdr:rowOff>0</xdr:rowOff>
    </xdr:from>
    <xdr:to>
      <xdr:col>1</xdr:col>
      <xdr:colOff>899160</xdr:colOff>
      <xdr:row>47</xdr:row>
      <xdr:rowOff>449580</xdr:rowOff>
    </xdr:to>
    <xdr:pic>
      <xdr:nvPicPr>
        <xdr:cNvPr id="361" name="图片 16">
          <a:extLst>
            <a:ext uri="{FF2B5EF4-FFF2-40B4-BE49-F238E27FC236}">
              <a16:creationId xmlns:a16="http://schemas.microsoft.com/office/drawing/2014/main" id="{32A5D70C-8328-44E1-A46C-3CEDC74D2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66340"/>
          <a:ext cx="8991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160020</xdr:colOff>
      <xdr:row>55</xdr:row>
      <xdr:rowOff>38100</xdr:rowOff>
    </xdr:from>
    <xdr:to>
      <xdr:col>1</xdr:col>
      <xdr:colOff>891540</xdr:colOff>
      <xdr:row>55</xdr:row>
      <xdr:rowOff>594360</xdr:rowOff>
    </xdr:to>
    <xdr:pic>
      <xdr:nvPicPr>
        <xdr:cNvPr id="362" name="图片 17">
          <a:extLst>
            <a:ext uri="{FF2B5EF4-FFF2-40B4-BE49-F238E27FC236}">
              <a16:creationId xmlns:a16="http://schemas.microsoft.com/office/drawing/2014/main" id="{D46B93D4-81A2-4243-85B5-E733191E6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33505140"/>
          <a:ext cx="7315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56</xdr:row>
      <xdr:rowOff>60960</xdr:rowOff>
    </xdr:from>
    <xdr:to>
      <xdr:col>1</xdr:col>
      <xdr:colOff>769620</xdr:colOff>
      <xdr:row>56</xdr:row>
      <xdr:rowOff>586740</xdr:rowOff>
    </xdr:to>
    <xdr:pic>
      <xdr:nvPicPr>
        <xdr:cNvPr id="363" name="图片 18">
          <a:extLst>
            <a:ext uri="{FF2B5EF4-FFF2-40B4-BE49-F238E27FC236}">
              <a16:creationId xmlns:a16="http://schemas.microsoft.com/office/drawing/2014/main" id="{08D76635-7219-4D05-94C3-956AA5529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4335720"/>
          <a:ext cx="65532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160020</xdr:colOff>
      <xdr:row>46</xdr:row>
      <xdr:rowOff>45720</xdr:rowOff>
    </xdr:from>
    <xdr:to>
      <xdr:col>1</xdr:col>
      <xdr:colOff>647700</xdr:colOff>
      <xdr:row>46</xdr:row>
      <xdr:rowOff>464820</xdr:rowOff>
    </xdr:to>
    <xdr:pic>
      <xdr:nvPicPr>
        <xdr:cNvPr id="364" name="图片 19">
          <a:extLst>
            <a:ext uri="{FF2B5EF4-FFF2-40B4-BE49-F238E27FC236}">
              <a16:creationId xmlns:a16="http://schemas.microsoft.com/office/drawing/2014/main" id="{77F742EC-562A-4BB2-B4AC-D3CBA70EE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27340560"/>
          <a:ext cx="4876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144780</xdr:colOff>
      <xdr:row>181</xdr:row>
      <xdr:rowOff>60960</xdr:rowOff>
    </xdr:from>
    <xdr:to>
      <xdr:col>1</xdr:col>
      <xdr:colOff>784860</xdr:colOff>
      <xdr:row>181</xdr:row>
      <xdr:rowOff>746760</xdr:rowOff>
    </xdr:to>
    <xdr:pic>
      <xdr:nvPicPr>
        <xdr:cNvPr id="365" name="图片 20">
          <a:extLst>
            <a:ext uri="{FF2B5EF4-FFF2-40B4-BE49-F238E27FC236}">
              <a16:creationId xmlns:a16="http://schemas.microsoft.com/office/drawing/2014/main" id="{271865EF-4978-48FF-B5AE-A927D3B2D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19001540"/>
          <a:ext cx="6400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</xdr:colOff>
      <xdr:row>178</xdr:row>
      <xdr:rowOff>45720</xdr:rowOff>
    </xdr:from>
    <xdr:to>
      <xdr:col>1</xdr:col>
      <xdr:colOff>929640</xdr:colOff>
      <xdr:row>178</xdr:row>
      <xdr:rowOff>701040</xdr:rowOff>
    </xdr:to>
    <xdr:pic>
      <xdr:nvPicPr>
        <xdr:cNvPr id="366" name="图片 21" descr="L019 红蓝英文小砂子板 Little red and blue sand sheet in English">
          <a:extLst>
            <a:ext uri="{FF2B5EF4-FFF2-40B4-BE49-F238E27FC236}">
              <a16:creationId xmlns:a16="http://schemas.microsoft.com/office/drawing/2014/main" id="{49357D74-B9AC-41C5-ABC8-5515509D3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16951760"/>
          <a:ext cx="838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38100</xdr:colOff>
      <xdr:row>329</xdr:row>
      <xdr:rowOff>45720</xdr:rowOff>
    </xdr:from>
    <xdr:to>
      <xdr:col>1</xdr:col>
      <xdr:colOff>899160</xdr:colOff>
      <xdr:row>329</xdr:row>
      <xdr:rowOff>617220</xdr:rowOff>
    </xdr:to>
    <xdr:pic>
      <xdr:nvPicPr>
        <xdr:cNvPr id="367" name="图片 22">
          <a:extLst>
            <a:ext uri="{FF2B5EF4-FFF2-40B4-BE49-F238E27FC236}">
              <a16:creationId xmlns:a16="http://schemas.microsoft.com/office/drawing/2014/main" id="{381A6530-2C5E-43DE-9B7C-00E19117F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17611960"/>
          <a:ext cx="8610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175260</xdr:colOff>
      <xdr:row>201</xdr:row>
      <xdr:rowOff>45720</xdr:rowOff>
    </xdr:from>
    <xdr:to>
      <xdr:col>1</xdr:col>
      <xdr:colOff>899160</xdr:colOff>
      <xdr:row>201</xdr:row>
      <xdr:rowOff>800100</xdr:rowOff>
    </xdr:to>
    <xdr:pic>
      <xdr:nvPicPr>
        <xdr:cNvPr id="368" name="图片 24">
          <a:extLst>
            <a:ext uri="{FF2B5EF4-FFF2-40B4-BE49-F238E27FC236}">
              <a16:creationId xmlns:a16="http://schemas.microsoft.com/office/drawing/2014/main" id="{C07C3CF2-A14D-4497-BA21-173B6EB2A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32976620"/>
          <a:ext cx="72390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</xdr:colOff>
      <xdr:row>202</xdr:row>
      <xdr:rowOff>83820</xdr:rowOff>
    </xdr:from>
    <xdr:to>
      <xdr:col>1</xdr:col>
      <xdr:colOff>1181100</xdr:colOff>
      <xdr:row>202</xdr:row>
      <xdr:rowOff>662940</xdr:rowOff>
    </xdr:to>
    <xdr:pic>
      <xdr:nvPicPr>
        <xdr:cNvPr id="369" name="图片 25">
          <a:extLst>
            <a:ext uri="{FF2B5EF4-FFF2-40B4-BE49-F238E27FC236}">
              <a16:creationId xmlns:a16="http://schemas.microsoft.com/office/drawing/2014/main" id="{FD09FEE3-A1CF-484D-9BB9-D94E0FF3E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18" b="22054"/>
        <a:stretch>
          <a:fillRect/>
        </a:stretch>
      </xdr:blipFill>
      <xdr:spPr bwMode="auto">
        <a:xfrm>
          <a:off x="7620" y="133898640"/>
          <a:ext cx="11734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204</xdr:row>
      <xdr:rowOff>76200</xdr:rowOff>
    </xdr:from>
    <xdr:to>
      <xdr:col>1</xdr:col>
      <xdr:colOff>704850</xdr:colOff>
      <xdr:row>204</xdr:row>
      <xdr:rowOff>609600</xdr:rowOff>
    </xdr:to>
    <xdr:pic>
      <xdr:nvPicPr>
        <xdr:cNvPr id="370" name="图片 26" descr="L020-1 英文字母四方块 Alphabet Dice with Box">
          <a:extLst>
            <a:ext uri="{FF2B5EF4-FFF2-40B4-BE49-F238E27FC236}">
              <a16:creationId xmlns:a16="http://schemas.microsoft.com/office/drawing/2014/main" id="{03BF6FB8-91AD-4B53-8BFA-52078E9FF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5315960"/>
          <a:ext cx="67056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208</xdr:row>
      <xdr:rowOff>228600</xdr:rowOff>
    </xdr:from>
    <xdr:to>
      <xdr:col>1</xdr:col>
      <xdr:colOff>891540</xdr:colOff>
      <xdr:row>208</xdr:row>
      <xdr:rowOff>426720</xdr:rowOff>
    </xdr:to>
    <xdr:pic>
      <xdr:nvPicPr>
        <xdr:cNvPr id="371" name="图片 27">
          <a:extLst>
            <a:ext uri="{FF2B5EF4-FFF2-40B4-BE49-F238E27FC236}">
              <a16:creationId xmlns:a16="http://schemas.microsoft.com/office/drawing/2014/main" id="{6C857A2A-A01F-4377-B834-A72CAB79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38485880"/>
          <a:ext cx="8001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</xdr:colOff>
      <xdr:row>209</xdr:row>
      <xdr:rowOff>45720</xdr:rowOff>
    </xdr:from>
    <xdr:to>
      <xdr:col>1</xdr:col>
      <xdr:colOff>906780</xdr:colOff>
      <xdr:row>209</xdr:row>
      <xdr:rowOff>563880</xdr:rowOff>
    </xdr:to>
    <xdr:pic>
      <xdr:nvPicPr>
        <xdr:cNvPr id="372" name="图片 28">
          <a:extLst>
            <a:ext uri="{FF2B5EF4-FFF2-40B4-BE49-F238E27FC236}">
              <a16:creationId xmlns:a16="http://schemas.microsoft.com/office/drawing/2014/main" id="{7A7BC3CB-5747-4A85-B7B5-069FAC592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38798300"/>
          <a:ext cx="8001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</xdr:colOff>
      <xdr:row>211</xdr:row>
      <xdr:rowOff>45720</xdr:rowOff>
    </xdr:from>
    <xdr:to>
      <xdr:col>1</xdr:col>
      <xdr:colOff>741045</xdr:colOff>
      <xdr:row>211</xdr:row>
      <xdr:rowOff>552450</xdr:rowOff>
    </xdr:to>
    <xdr:pic>
      <xdr:nvPicPr>
        <xdr:cNvPr id="373" name="Picture 13">
          <a:extLst>
            <a:ext uri="{FF2B5EF4-FFF2-40B4-BE49-F238E27FC236}">
              <a16:creationId xmlns:a16="http://schemas.microsoft.com/office/drawing/2014/main" id="{E1010404-C478-452C-A20A-6AC2FB1EF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40246100"/>
          <a:ext cx="6705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210</xdr:row>
      <xdr:rowOff>76200</xdr:rowOff>
    </xdr:from>
    <xdr:to>
      <xdr:col>1</xdr:col>
      <xdr:colOff>800100</xdr:colOff>
      <xdr:row>210</xdr:row>
      <xdr:rowOff>662940</xdr:rowOff>
    </xdr:to>
    <xdr:pic>
      <xdr:nvPicPr>
        <xdr:cNvPr id="374" name="Picture 12">
          <a:extLst>
            <a:ext uri="{FF2B5EF4-FFF2-40B4-BE49-F238E27FC236}">
              <a16:creationId xmlns:a16="http://schemas.microsoft.com/office/drawing/2014/main" id="{16B1AA8E-AC80-48E0-9D52-5C3C59938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39552680"/>
          <a:ext cx="6858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215</xdr:row>
      <xdr:rowOff>7620</xdr:rowOff>
    </xdr:from>
    <xdr:to>
      <xdr:col>1</xdr:col>
      <xdr:colOff>990600</xdr:colOff>
      <xdr:row>215</xdr:row>
      <xdr:rowOff>419100</xdr:rowOff>
    </xdr:to>
    <xdr:pic>
      <xdr:nvPicPr>
        <xdr:cNvPr id="375" name="图片 31">
          <a:extLst>
            <a:ext uri="{FF2B5EF4-FFF2-40B4-BE49-F238E27FC236}">
              <a16:creationId xmlns:a16="http://schemas.microsoft.com/office/drawing/2014/main" id="{4CE6DD2E-ECAC-47C4-9C14-2B1083465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43042640"/>
          <a:ext cx="89916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160020</xdr:colOff>
      <xdr:row>226</xdr:row>
      <xdr:rowOff>76200</xdr:rowOff>
    </xdr:from>
    <xdr:to>
      <xdr:col>1</xdr:col>
      <xdr:colOff>931545</xdr:colOff>
      <xdr:row>226</xdr:row>
      <xdr:rowOff>685800</xdr:rowOff>
    </xdr:to>
    <xdr:pic>
      <xdr:nvPicPr>
        <xdr:cNvPr id="376" name="图片 32" descr="M013-1 1-9000数字大卡片纸张 Number Cards Large (1-9000)">
          <a:extLst>
            <a:ext uri="{FF2B5EF4-FFF2-40B4-BE49-F238E27FC236}">
              <a16:creationId xmlns:a16="http://schemas.microsoft.com/office/drawing/2014/main" id="{D7962392-CA56-4225-B231-3D81388DB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12" t="4057" r="12283" b="5363"/>
        <a:stretch>
          <a:fillRect/>
        </a:stretch>
      </xdr:blipFill>
      <xdr:spPr bwMode="auto">
        <a:xfrm>
          <a:off x="160020" y="150182580"/>
          <a:ext cx="78486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198120</xdr:colOff>
      <xdr:row>221</xdr:row>
      <xdr:rowOff>30480</xdr:rowOff>
    </xdr:from>
    <xdr:to>
      <xdr:col>1</xdr:col>
      <xdr:colOff>906780</xdr:colOff>
      <xdr:row>221</xdr:row>
      <xdr:rowOff>594360</xdr:rowOff>
    </xdr:to>
    <xdr:pic>
      <xdr:nvPicPr>
        <xdr:cNvPr id="377" name="图片 33">
          <a:extLst>
            <a:ext uri="{FF2B5EF4-FFF2-40B4-BE49-F238E27FC236}">
              <a16:creationId xmlns:a16="http://schemas.microsoft.com/office/drawing/2014/main" id="{B546D26B-4BEA-4522-85A1-6F50CC6C4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46989800"/>
          <a:ext cx="7086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45720</xdr:colOff>
      <xdr:row>222</xdr:row>
      <xdr:rowOff>30480</xdr:rowOff>
    </xdr:from>
    <xdr:to>
      <xdr:col>1</xdr:col>
      <xdr:colOff>883920</xdr:colOff>
      <xdr:row>222</xdr:row>
      <xdr:rowOff>556260</xdr:rowOff>
    </xdr:to>
    <xdr:pic>
      <xdr:nvPicPr>
        <xdr:cNvPr id="378" name="图片 34">
          <a:extLst>
            <a:ext uri="{FF2B5EF4-FFF2-40B4-BE49-F238E27FC236}">
              <a16:creationId xmlns:a16="http://schemas.microsoft.com/office/drawing/2014/main" id="{C847CC9E-CBF5-4FAB-B448-66BD35352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47637500"/>
          <a:ext cx="83820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270</xdr:row>
      <xdr:rowOff>0</xdr:rowOff>
    </xdr:from>
    <xdr:to>
      <xdr:col>1</xdr:col>
      <xdr:colOff>998220</xdr:colOff>
      <xdr:row>270</xdr:row>
      <xdr:rowOff>655320</xdr:rowOff>
    </xdr:to>
    <xdr:pic>
      <xdr:nvPicPr>
        <xdr:cNvPr id="379" name="图片 35">
          <a:extLst>
            <a:ext uri="{FF2B5EF4-FFF2-40B4-BE49-F238E27FC236}">
              <a16:creationId xmlns:a16="http://schemas.microsoft.com/office/drawing/2014/main" id="{E4449F9E-65BC-4692-9789-520F0DB33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78955700"/>
          <a:ext cx="88392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129540</xdr:colOff>
      <xdr:row>269</xdr:row>
      <xdr:rowOff>60960</xdr:rowOff>
    </xdr:from>
    <xdr:to>
      <xdr:col>1</xdr:col>
      <xdr:colOff>922020</xdr:colOff>
      <xdr:row>269</xdr:row>
      <xdr:rowOff>640080</xdr:rowOff>
    </xdr:to>
    <xdr:pic>
      <xdr:nvPicPr>
        <xdr:cNvPr id="380" name="图片 36">
          <a:extLst>
            <a:ext uri="{FF2B5EF4-FFF2-40B4-BE49-F238E27FC236}">
              <a16:creationId xmlns:a16="http://schemas.microsoft.com/office/drawing/2014/main" id="{485C5150-0BA9-46FE-A70B-5D6C34FA6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78285140"/>
          <a:ext cx="7924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334</xdr:row>
      <xdr:rowOff>60960</xdr:rowOff>
    </xdr:from>
    <xdr:to>
      <xdr:col>1</xdr:col>
      <xdr:colOff>1089660</xdr:colOff>
      <xdr:row>334</xdr:row>
      <xdr:rowOff>746760</xdr:rowOff>
    </xdr:to>
    <xdr:pic>
      <xdr:nvPicPr>
        <xdr:cNvPr id="381" name="图片 38">
          <a:extLst>
            <a:ext uri="{FF2B5EF4-FFF2-40B4-BE49-F238E27FC236}">
              <a16:creationId xmlns:a16="http://schemas.microsoft.com/office/drawing/2014/main" id="{C32F3CFB-E06A-4CD8-A8E2-6432CA1E4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21170500"/>
          <a:ext cx="97536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</xdr:colOff>
      <xdr:row>335</xdr:row>
      <xdr:rowOff>38100</xdr:rowOff>
    </xdr:from>
    <xdr:to>
      <xdr:col>1</xdr:col>
      <xdr:colOff>779145</xdr:colOff>
      <xdr:row>335</xdr:row>
      <xdr:rowOff>628650</xdr:rowOff>
    </xdr:to>
    <xdr:pic>
      <xdr:nvPicPr>
        <xdr:cNvPr id="382" name="图片 39" descr="R(5TB)S29J3UKP4[{Z`$ZPX">
          <a:extLst>
            <a:ext uri="{FF2B5EF4-FFF2-40B4-BE49-F238E27FC236}">
              <a16:creationId xmlns:a16="http://schemas.microsoft.com/office/drawing/2014/main" id="{5C6EFFBB-9F7D-4092-AE01-D92AA77DF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221917260"/>
          <a:ext cx="6477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335</xdr:row>
      <xdr:rowOff>647700</xdr:rowOff>
    </xdr:from>
    <xdr:to>
      <xdr:col>1</xdr:col>
      <xdr:colOff>1007745</xdr:colOff>
      <xdr:row>336</xdr:row>
      <xdr:rowOff>702945</xdr:rowOff>
    </xdr:to>
    <xdr:pic>
      <xdr:nvPicPr>
        <xdr:cNvPr id="383" name="图片 40" descr="B]{ULRY@RFQD3JG3T54DWSV">
          <a:extLst>
            <a:ext uri="{FF2B5EF4-FFF2-40B4-BE49-F238E27FC236}">
              <a16:creationId xmlns:a16="http://schemas.microsoft.com/office/drawing/2014/main" id="{C869763A-C6B5-4235-9A24-C0324856B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526860"/>
          <a:ext cx="102108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</xdr:colOff>
      <xdr:row>337</xdr:row>
      <xdr:rowOff>68580</xdr:rowOff>
    </xdr:from>
    <xdr:to>
      <xdr:col>1</xdr:col>
      <xdr:colOff>1007745</xdr:colOff>
      <xdr:row>337</xdr:row>
      <xdr:rowOff>857250</xdr:rowOff>
    </xdr:to>
    <xdr:pic>
      <xdr:nvPicPr>
        <xdr:cNvPr id="384" name="图片 41" descr="7R5{O1CJUJSBV(UGDH$}@S4">
          <a:extLst>
            <a:ext uri="{FF2B5EF4-FFF2-40B4-BE49-F238E27FC236}">
              <a16:creationId xmlns:a16="http://schemas.microsoft.com/office/drawing/2014/main" id="{B8F90AF7-F8CB-4CC2-83DA-CAEEADA1E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23342200"/>
          <a:ext cx="93726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338</xdr:row>
      <xdr:rowOff>121920</xdr:rowOff>
    </xdr:from>
    <xdr:to>
      <xdr:col>1</xdr:col>
      <xdr:colOff>1005840</xdr:colOff>
      <xdr:row>338</xdr:row>
      <xdr:rowOff>548640</xdr:rowOff>
    </xdr:to>
    <xdr:pic>
      <xdr:nvPicPr>
        <xdr:cNvPr id="385" name="图片 42" descr="8M]HQY}ESD`[@NWONCW_$2P">
          <a:extLst>
            <a:ext uri="{FF2B5EF4-FFF2-40B4-BE49-F238E27FC236}">
              <a16:creationId xmlns:a16="http://schemas.microsoft.com/office/drawing/2014/main" id="{0B196E2D-4865-484E-8D2B-7897E52EB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4332800"/>
          <a:ext cx="9753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</xdr:colOff>
      <xdr:row>339</xdr:row>
      <xdr:rowOff>76200</xdr:rowOff>
    </xdr:from>
    <xdr:to>
      <xdr:col>1</xdr:col>
      <xdr:colOff>1082040</xdr:colOff>
      <xdr:row>339</xdr:row>
      <xdr:rowOff>474345</xdr:rowOff>
    </xdr:to>
    <xdr:pic>
      <xdr:nvPicPr>
        <xdr:cNvPr id="386" name="图片 43" descr="EV]6VCDPPDHHX8TPC998~CB">
          <a:extLst>
            <a:ext uri="{FF2B5EF4-FFF2-40B4-BE49-F238E27FC236}">
              <a16:creationId xmlns:a16="http://schemas.microsoft.com/office/drawing/2014/main" id="{542B3704-3EE7-4316-B213-57593145C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5056700"/>
          <a:ext cx="105156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340</xdr:row>
      <xdr:rowOff>38100</xdr:rowOff>
    </xdr:from>
    <xdr:to>
      <xdr:col>1</xdr:col>
      <xdr:colOff>1045845</xdr:colOff>
      <xdr:row>340</xdr:row>
      <xdr:rowOff>739140</xdr:rowOff>
    </xdr:to>
    <xdr:pic>
      <xdr:nvPicPr>
        <xdr:cNvPr id="387" name="图片 44" descr="G0Q4@5XF_EQJUH~WKZW[}Y7">
          <a:extLst>
            <a:ext uri="{FF2B5EF4-FFF2-40B4-BE49-F238E27FC236}">
              <a16:creationId xmlns:a16="http://schemas.microsoft.com/office/drawing/2014/main" id="{A4AA24F8-7264-4822-9710-619D18861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25689160"/>
          <a:ext cx="98298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341</xdr:row>
      <xdr:rowOff>152400</xdr:rowOff>
    </xdr:from>
    <xdr:to>
      <xdr:col>1</xdr:col>
      <xdr:colOff>1007745</xdr:colOff>
      <xdr:row>341</xdr:row>
      <xdr:rowOff>626745</xdr:rowOff>
    </xdr:to>
    <xdr:pic>
      <xdr:nvPicPr>
        <xdr:cNvPr id="388" name="图片 45" descr="U~V9W{}2K7M{AR8PS@%D$SX">
          <a:extLst>
            <a:ext uri="{FF2B5EF4-FFF2-40B4-BE49-F238E27FC236}">
              <a16:creationId xmlns:a16="http://schemas.microsoft.com/office/drawing/2014/main" id="{7B1089E5-C4B9-45DC-9BC7-E3C9D6DA4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26611180"/>
          <a:ext cx="101346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342</xdr:row>
      <xdr:rowOff>38100</xdr:rowOff>
    </xdr:from>
    <xdr:to>
      <xdr:col>1</xdr:col>
      <xdr:colOff>781050</xdr:colOff>
      <xdr:row>342</xdr:row>
      <xdr:rowOff>647700</xdr:rowOff>
    </xdr:to>
    <xdr:pic>
      <xdr:nvPicPr>
        <xdr:cNvPr id="389" name="图片 46" descr="[FT4B55YNV2[]]T(H($D$77">
          <a:extLst>
            <a:ext uri="{FF2B5EF4-FFF2-40B4-BE49-F238E27FC236}">
              <a16:creationId xmlns:a16="http://schemas.microsoft.com/office/drawing/2014/main" id="{BA1F7D1C-5AD2-489F-A656-F3F5473F6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27304600"/>
          <a:ext cx="73152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</xdr:colOff>
      <xdr:row>343</xdr:row>
      <xdr:rowOff>30480</xdr:rowOff>
    </xdr:from>
    <xdr:to>
      <xdr:col>1</xdr:col>
      <xdr:colOff>876300</xdr:colOff>
      <xdr:row>343</xdr:row>
      <xdr:rowOff>779145</xdr:rowOff>
    </xdr:to>
    <xdr:pic>
      <xdr:nvPicPr>
        <xdr:cNvPr id="390" name="图片 47" descr="MW1RPF%(L%WPA0MX[RG1A02">
          <a:extLst>
            <a:ext uri="{FF2B5EF4-FFF2-40B4-BE49-F238E27FC236}">
              <a16:creationId xmlns:a16="http://schemas.microsoft.com/office/drawing/2014/main" id="{B624C611-99C4-4C29-A1A3-C5DE22D2F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28043740"/>
          <a:ext cx="79248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8</xdr:row>
      <xdr:rowOff>213360</xdr:rowOff>
    </xdr:from>
    <xdr:to>
      <xdr:col>1</xdr:col>
      <xdr:colOff>1248918</xdr:colOff>
      <xdr:row>8</xdr:row>
      <xdr:rowOff>419100</xdr:rowOff>
    </xdr:to>
    <xdr:pic>
      <xdr:nvPicPr>
        <xdr:cNvPr id="391" name="图片 48">
          <a:extLst>
            <a:ext uri="{FF2B5EF4-FFF2-40B4-BE49-F238E27FC236}">
              <a16:creationId xmlns:a16="http://schemas.microsoft.com/office/drawing/2014/main" id="{6252974E-9937-4A77-B358-521117AF5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2964180"/>
          <a:ext cx="1172718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8</xdr:row>
      <xdr:rowOff>784860</xdr:rowOff>
    </xdr:from>
    <xdr:to>
      <xdr:col>1</xdr:col>
      <xdr:colOff>1005840</xdr:colOff>
      <xdr:row>9</xdr:row>
      <xdr:rowOff>835412</xdr:rowOff>
    </xdr:to>
    <xdr:pic>
      <xdr:nvPicPr>
        <xdr:cNvPr id="392" name="图片 49" descr="5CV7$UIO0HW8M{)[ALRM_SW">
          <a:extLst>
            <a:ext uri="{FF2B5EF4-FFF2-40B4-BE49-F238E27FC236}">
              <a16:creationId xmlns:a16="http://schemas.microsoft.com/office/drawing/2014/main" id="{03845A90-AF7E-4162-A3B1-27005A4A7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611880"/>
          <a:ext cx="769620" cy="9573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170</xdr:row>
      <xdr:rowOff>15240</xdr:rowOff>
    </xdr:from>
    <xdr:to>
      <xdr:col>1</xdr:col>
      <xdr:colOff>893445</xdr:colOff>
      <xdr:row>170</xdr:row>
      <xdr:rowOff>855345</xdr:rowOff>
    </xdr:to>
    <xdr:pic>
      <xdr:nvPicPr>
        <xdr:cNvPr id="393" name="图片 50" descr="OUIZQ~DLIIB(QXO0I%Y}{CF">
          <a:extLst>
            <a:ext uri="{FF2B5EF4-FFF2-40B4-BE49-F238E27FC236}">
              <a16:creationId xmlns:a16="http://schemas.microsoft.com/office/drawing/2014/main" id="{21658D6A-95B5-406E-BB5E-139702142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0878620"/>
          <a:ext cx="83058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171</xdr:row>
      <xdr:rowOff>99060</xdr:rowOff>
    </xdr:from>
    <xdr:to>
      <xdr:col>1</xdr:col>
      <xdr:colOff>1083945</xdr:colOff>
      <xdr:row>171</xdr:row>
      <xdr:rowOff>819150</xdr:rowOff>
    </xdr:to>
    <xdr:pic>
      <xdr:nvPicPr>
        <xdr:cNvPr id="394" name="图片 51" descr="992Z]A3FA~4`_I[IC9TZC$I">
          <a:extLst>
            <a:ext uri="{FF2B5EF4-FFF2-40B4-BE49-F238E27FC236}">
              <a16:creationId xmlns:a16="http://schemas.microsoft.com/office/drawing/2014/main" id="{B21684BF-FA17-43AB-B9CB-1311D052E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11914940"/>
          <a:ext cx="10515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160020</xdr:colOff>
      <xdr:row>243</xdr:row>
      <xdr:rowOff>68580</xdr:rowOff>
    </xdr:from>
    <xdr:to>
      <xdr:col>1</xdr:col>
      <xdr:colOff>891540</xdr:colOff>
      <xdr:row>243</xdr:row>
      <xdr:rowOff>822960</xdr:rowOff>
    </xdr:to>
    <xdr:pic>
      <xdr:nvPicPr>
        <xdr:cNvPr id="395" name="图片 52">
          <a:extLst>
            <a:ext uri="{FF2B5EF4-FFF2-40B4-BE49-F238E27FC236}">
              <a16:creationId xmlns:a16="http://schemas.microsoft.com/office/drawing/2014/main" id="{B58A147D-7BA2-4FF0-B6C0-B4B420661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61643060"/>
          <a:ext cx="73152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256</xdr:row>
      <xdr:rowOff>7620</xdr:rowOff>
    </xdr:from>
    <xdr:to>
      <xdr:col>1</xdr:col>
      <xdr:colOff>906780</xdr:colOff>
      <xdr:row>256</xdr:row>
      <xdr:rowOff>586740</xdr:rowOff>
    </xdr:to>
    <xdr:pic>
      <xdr:nvPicPr>
        <xdr:cNvPr id="396" name="图片 53">
          <a:extLst>
            <a:ext uri="{FF2B5EF4-FFF2-40B4-BE49-F238E27FC236}">
              <a16:creationId xmlns:a16="http://schemas.microsoft.com/office/drawing/2014/main" id="{37098669-CC93-40C2-9344-1722AC4A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70276520"/>
          <a:ext cx="7924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106680</xdr:colOff>
      <xdr:row>257</xdr:row>
      <xdr:rowOff>38100</xdr:rowOff>
    </xdr:from>
    <xdr:to>
      <xdr:col>1</xdr:col>
      <xdr:colOff>914400</xdr:colOff>
      <xdr:row>257</xdr:row>
      <xdr:rowOff>434340</xdr:rowOff>
    </xdr:to>
    <xdr:pic>
      <xdr:nvPicPr>
        <xdr:cNvPr id="397" name="Picture 8">
          <a:extLst>
            <a:ext uri="{FF2B5EF4-FFF2-40B4-BE49-F238E27FC236}">
              <a16:creationId xmlns:a16="http://schemas.microsoft.com/office/drawing/2014/main" id="{C4C39FBA-18AF-4C46-867B-6CFF57F0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70916600"/>
          <a:ext cx="8077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106680</xdr:colOff>
      <xdr:row>261</xdr:row>
      <xdr:rowOff>45720</xdr:rowOff>
    </xdr:from>
    <xdr:to>
      <xdr:col>1</xdr:col>
      <xdr:colOff>1009650</xdr:colOff>
      <xdr:row>261</xdr:row>
      <xdr:rowOff>628650</xdr:rowOff>
    </xdr:to>
    <xdr:pic>
      <xdr:nvPicPr>
        <xdr:cNvPr id="398" name="Picture 374" descr="HTM0256">
          <a:extLst>
            <a:ext uri="{FF2B5EF4-FFF2-40B4-BE49-F238E27FC236}">
              <a16:creationId xmlns:a16="http://schemas.microsoft.com/office/drawing/2014/main" id="{59C745BF-2EC3-44F8-B59C-47339D58DF35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73210220"/>
          <a:ext cx="9067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91440</xdr:colOff>
      <xdr:row>262</xdr:row>
      <xdr:rowOff>68580</xdr:rowOff>
    </xdr:from>
    <xdr:to>
      <xdr:col>1</xdr:col>
      <xdr:colOff>723900</xdr:colOff>
      <xdr:row>262</xdr:row>
      <xdr:rowOff>632460</xdr:rowOff>
    </xdr:to>
    <xdr:pic>
      <xdr:nvPicPr>
        <xdr:cNvPr id="399" name="图片 56">
          <a:extLst>
            <a:ext uri="{FF2B5EF4-FFF2-40B4-BE49-F238E27FC236}">
              <a16:creationId xmlns:a16="http://schemas.microsoft.com/office/drawing/2014/main" id="{4457C684-1D6C-4A6F-A924-6F4FC1EEB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73918880"/>
          <a:ext cx="6324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</xdr:colOff>
      <xdr:row>218</xdr:row>
      <xdr:rowOff>76200</xdr:rowOff>
    </xdr:from>
    <xdr:to>
      <xdr:col>1</xdr:col>
      <xdr:colOff>899160</xdr:colOff>
      <xdr:row>218</xdr:row>
      <xdr:rowOff>670560</xdr:rowOff>
    </xdr:to>
    <xdr:pic>
      <xdr:nvPicPr>
        <xdr:cNvPr id="400" name="图片 57">
          <a:extLst>
            <a:ext uri="{FF2B5EF4-FFF2-40B4-BE49-F238E27FC236}">
              <a16:creationId xmlns:a16="http://schemas.microsoft.com/office/drawing/2014/main" id="{BCA62408-CAB5-4E7B-A04D-E0FA28BA1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44886680"/>
          <a:ext cx="79248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160020</xdr:colOff>
      <xdr:row>219</xdr:row>
      <xdr:rowOff>68580</xdr:rowOff>
    </xdr:from>
    <xdr:to>
      <xdr:col>1</xdr:col>
      <xdr:colOff>960120</xdr:colOff>
      <xdr:row>219</xdr:row>
      <xdr:rowOff>632460</xdr:rowOff>
    </xdr:to>
    <xdr:pic>
      <xdr:nvPicPr>
        <xdr:cNvPr id="401" name="图片 58">
          <a:extLst>
            <a:ext uri="{FF2B5EF4-FFF2-40B4-BE49-F238E27FC236}">
              <a16:creationId xmlns:a16="http://schemas.microsoft.com/office/drawing/2014/main" id="{88CFDC89-3E1A-4124-998E-CADA29D26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45686780"/>
          <a:ext cx="8001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121920</xdr:colOff>
      <xdr:row>266</xdr:row>
      <xdr:rowOff>60960</xdr:rowOff>
    </xdr:from>
    <xdr:to>
      <xdr:col>1</xdr:col>
      <xdr:colOff>982980</xdr:colOff>
      <xdr:row>266</xdr:row>
      <xdr:rowOff>662940</xdr:rowOff>
    </xdr:to>
    <xdr:pic>
      <xdr:nvPicPr>
        <xdr:cNvPr id="402" name="图片 59">
          <a:extLst>
            <a:ext uri="{FF2B5EF4-FFF2-40B4-BE49-F238E27FC236}">
              <a16:creationId xmlns:a16="http://schemas.microsoft.com/office/drawing/2014/main" id="{E1E7EDD9-2A2D-40D2-BB25-4D2BB3153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76311560"/>
          <a:ext cx="86106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129540</xdr:colOff>
      <xdr:row>291</xdr:row>
      <xdr:rowOff>114300</xdr:rowOff>
    </xdr:from>
    <xdr:to>
      <xdr:col>1</xdr:col>
      <xdr:colOff>662940</xdr:colOff>
      <xdr:row>291</xdr:row>
      <xdr:rowOff>552450</xdr:rowOff>
    </xdr:to>
    <xdr:pic>
      <xdr:nvPicPr>
        <xdr:cNvPr id="403" name="图片 60" descr="MO86-1 (100-1000)串珠 Bead Chains of 100 and 1000 with Box">
          <a:extLst>
            <a:ext uri="{FF2B5EF4-FFF2-40B4-BE49-F238E27FC236}">
              <a16:creationId xmlns:a16="http://schemas.microsoft.com/office/drawing/2014/main" id="{87204AB5-3FED-4B27-B84D-F098E29B9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" t="4071" r="2853" b="6754"/>
        <a:stretch>
          <a:fillRect/>
        </a:stretch>
      </xdr:blipFill>
      <xdr:spPr bwMode="auto">
        <a:xfrm>
          <a:off x="129540" y="191810640"/>
          <a:ext cx="5257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160020</xdr:colOff>
      <xdr:row>292</xdr:row>
      <xdr:rowOff>60960</xdr:rowOff>
    </xdr:from>
    <xdr:to>
      <xdr:col>1</xdr:col>
      <xdr:colOff>982980</xdr:colOff>
      <xdr:row>292</xdr:row>
      <xdr:rowOff>548640</xdr:rowOff>
    </xdr:to>
    <xdr:pic>
      <xdr:nvPicPr>
        <xdr:cNvPr id="404" name="图片 61">
          <a:extLst>
            <a:ext uri="{FF2B5EF4-FFF2-40B4-BE49-F238E27FC236}">
              <a16:creationId xmlns:a16="http://schemas.microsoft.com/office/drawing/2014/main" id="{0644D046-DB71-4A60-92ED-FFDBF2128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92504060"/>
          <a:ext cx="82296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347</xdr:row>
      <xdr:rowOff>7620</xdr:rowOff>
    </xdr:from>
    <xdr:to>
      <xdr:col>1</xdr:col>
      <xdr:colOff>1009650</xdr:colOff>
      <xdr:row>347</xdr:row>
      <xdr:rowOff>552450</xdr:rowOff>
    </xdr:to>
    <xdr:pic>
      <xdr:nvPicPr>
        <xdr:cNvPr id="405" name="Picture 283" descr="HTB0016">
          <a:extLst>
            <a:ext uri="{FF2B5EF4-FFF2-40B4-BE49-F238E27FC236}">
              <a16:creationId xmlns:a16="http://schemas.microsoft.com/office/drawing/2014/main" id="{29ED438C-E251-46FF-9241-DCB4BFC2E3D9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31373680"/>
          <a:ext cx="89916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76200</xdr:colOff>
      <xdr:row>348</xdr:row>
      <xdr:rowOff>45720</xdr:rowOff>
    </xdr:from>
    <xdr:to>
      <xdr:col>1</xdr:col>
      <xdr:colOff>990600</xdr:colOff>
      <xdr:row>348</xdr:row>
      <xdr:rowOff>609600</xdr:rowOff>
    </xdr:to>
    <xdr:pic>
      <xdr:nvPicPr>
        <xdr:cNvPr id="406" name="Picture 283" descr="HTB0016">
          <a:extLst>
            <a:ext uri="{FF2B5EF4-FFF2-40B4-BE49-F238E27FC236}">
              <a16:creationId xmlns:a16="http://schemas.microsoft.com/office/drawing/2014/main" id="{34E0B56C-FE20-4FDF-AF2F-C56DF9263495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2006140"/>
          <a:ext cx="9144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106680</xdr:colOff>
      <xdr:row>349</xdr:row>
      <xdr:rowOff>76200</xdr:rowOff>
    </xdr:from>
    <xdr:to>
      <xdr:col>1</xdr:col>
      <xdr:colOff>762000</xdr:colOff>
      <xdr:row>349</xdr:row>
      <xdr:rowOff>640080</xdr:rowOff>
    </xdr:to>
    <xdr:pic>
      <xdr:nvPicPr>
        <xdr:cNvPr id="407" name="图片 65">
          <a:extLst>
            <a:ext uri="{FF2B5EF4-FFF2-40B4-BE49-F238E27FC236}">
              <a16:creationId xmlns:a16="http://schemas.microsoft.com/office/drawing/2014/main" id="{9F1C60C2-AD1B-4758-940C-D62611605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232745280"/>
          <a:ext cx="65532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83820</xdr:colOff>
      <xdr:row>350</xdr:row>
      <xdr:rowOff>0</xdr:rowOff>
    </xdr:from>
    <xdr:to>
      <xdr:col>1</xdr:col>
      <xdr:colOff>853440</xdr:colOff>
      <xdr:row>350</xdr:row>
      <xdr:rowOff>647700</xdr:rowOff>
    </xdr:to>
    <xdr:pic>
      <xdr:nvPicPr>
        <xdr:cNvPr id="408" name="图片 66">
          <a:extLst>
            <a:ext uri="{FF2B5EF4-FFF2-40B4-BE49-F238E27FC236}">
              <a16:creationId xmlns:a16="http://schemas.microsoft.com/office/drawing/2014/main" id="{0DAE7B8F-36D8-49E5-B23A-9E5124888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33377740"/>
          <a:ext cx="7696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175260</xdr:colOff>
      <xdr:row>351</xdr:row>
      <xdr:rowOff>68580</xdr:rowOff>
    </xdr:from>
    <xdr:to>
      <xdr:col>1</xdr:col>
      <xdr:colOff>822960</xdr:colOff>
      <xdr:row>351</xdr:row>
      <xdr:rowOff>678180</xdr:rowOff>
    </xdr:to>
    <xdr:pic>
      <xdr:nvPicPr>
        <xdr:cNvPr id="409" name="图片 67">
          <a:extLst>
            <a:ext uri="{FF2B5EF4-FFF2-40B4-BE49-F238E27FC236}">
              <a16:creationId xmlns:a16="http://schemas.microsoft.com/office/drawing/2014/main" id="{D9AC95B8-6327-4BEA-A0B4-23AD426C0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23415498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160020</xdr:colOff>
      <xdr:row>352</xdr:row>
      <xdr:rowOff>68580</xdr:rowOff>
    </xdr:from>
    <xdr:to>
      <xdr:col>1</xdr:col>
      <xdr:colOff>876300</xdr:colOff>
      <xdr:row>352</xdr:row>
      <xdr:rowOff>662940</xdr:rowOff>
    </xdr:to>
    <xdr:pic>
      <xdr:nvPicPr>
        <xdr:cNvPr id="410" name="图片 68">
          <a:extLst>
            <a:ext uri="{FF2B5EF4-FFF2-40B4-BE49-F238E27FC236}">
              <a16:creationId xmlns:a16="http://schemas.microsoft.com/office/drawing/2014/main" id="{CDB48C08-3B96-4076-BA9E-D7665FA8C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234916980"/>
          <a:ext cx="71628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160020</xdr:colOff>
      <xdr:row>443</xdr:row>
      <xdr:rowOff>45720</xdr:rowOff>
    </xdr:from>
    <xdr:to>
      <xdr:col>1</xdr:col>
      <xdr:colOff>929640</xdr:colOff>
      <xdr:row>443</xdr:row>
      <xdr:rowOff>563880</xdr:rowOff>
    </xdr:to>
    <xdr:pic>
      <xdr:nvPicPr>
        <xdr:cNvPr id="411" name="图片 69">
          <a:extLst>
            <a:ext uri="{FF2B5EF4-FFF2-40B4-BE49-F238E27FC236}">
              <a16:creationId xmlns:a16="http://schemas.microsoft.com/office/drawing/2014/main" id="{5F20316F-FCD7-4A6C-B5AB-8DDCB8FC0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292158420"/>
          <a:ext cx="7696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442</xdr:row>
      <xdr:rowOff>106680</xdr:rowOff>
    </xdr:from>
    <xdr:to>
      <xdr:col>1</xdr:col>
      <xdr:colOff>739140</xdr:colOff>
      <xdr:row>442</xdr:row>
      <xdr:rowOff>571500</xdr:rowOff>
    </xdr:to>
    <xdr:pic>
      <xdr:nvPicPr>
        <xdr:cNvPr id="412" name="图片 71" descr="9~FI2PR0FU6F~F0[LJ]Z@NR">
          <a:extLst>
            <a:ext uri="{FF2B5EF4-FFF2-40B4-BE49-F238E27FC236}">
              <a16:creationId xmlns:a16="http://schemas.microsoft.com/office/drawing/2014/main" id="{1CA6AE52-5E6E-4589-8DAE-3EA9C1E53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91510720"/>
          <a:ext cx="54102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113</xdr:row>
      <xdr:rowOff>53340</xdr:rowOff>
    </xdr:from>
    <xdr:to>
      <xdr:col>1</xdr:col>
      <xdr:colOff>1047750</xdr:colOff>
      <xdr:row>113</xdr:row>
      <xdr:rowOff>514350</xdr:rowOff>
    </xdr:to>
    <xdr:pic>
      <xdr:nvPicPr>
        <xdr:cNvPr id="413" name="图片 1">
          <a:extLst>
            <a:ext uri="{FF2B5EF4-FFF2-40B4-BE49-F238E27FC236}">
              <a16:creationId xmlns:a16="http://schemas.microsoft.com/office/drawing/2014/main" id="{275C4DE3-A5E8-4E5A-8AD4-22D46E106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0317360"/>
          <a:ext cx="8610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175260</xdr:colOff>
      <xdr:row>114</xdr:row>
      <xdr:rowOff>83820</xdr:rowOff>
    </xdr:from>
    <xdr:to>
      <xdr:col>1</xdr:col>
      <xdr:colOff>1047750</xdr:colOff>
      <xdr:row>114</xdr:row>
      <xdr:rowOff>514350</xdr:rowOff>
    </xdr:to>
    <xdr:pic>
      <xdr:nvPicPr>
        <xdr:cNvPr id="414" name="图片 3">
          <a:extLst>
            <a:ext uri="{FF2B5EF4-FFF2-40B4-BE49-F238E27FC236}">
              <a16:creationId xmlns:a16="http://schemas.microsoft.com/office/drawing/2014/main" id="{951D9AAF-68B8-4F11-8A4E-EC11CD74D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70926960"/>
          <a:ext cx="8686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213360</xdr:colOff>
      <xdr:row>116</xdr:row>
      <xdr:rowOff>68580</xdr:rowOff>
    </xdr:from>
    <xdr:to>
      <xdr:col>1</xdr:col>
      <xdr:colOff>969645</xdr:colOff>
      <xdr:row>116</xdr:row>
      <xdr:rowOff>472440</xdr:rowOff>
    </xdr:to>
    <xdr:pic>
      <xdr:nvPicPr>
        <xdr:cNvPr id="415" name="图片 4">
          <a:extLst>
            <a:ext uri="{FF2B5EF4-FFF2-40B4-BE49-F238E27FC236}">
              <a16:creationId xmlns:a16="http://schemas.microsoft.com/office/drawing/2014/main" id="{011B7ABF-131C-4421-ADA9-B0C843264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72069960"/>
          <a:ext cx="7696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228600</xdr:colOff>
      <xdr:row>115</xdr:row>
      <xdr:rowOff>38100</xdr:rowOff>
    </xdr:from>
    <xdr:to>
      <xdr:col>1</xdr:col>
      <xdr:colOff>969645</xdr:colOff>
      <xdr:row>115</xdr:row>
      <xdr:rowOff>514350</xdr:rowOff>
    </xdr:to>
    <xdr:pic>
      <xdr:nvPicPr>
        <xdr:cNvPr id="416" name="图片 5">
          <a:extLst>
            <a:ext uri="{FF2B5EF4-FFF2-40B4-BE49-F238E27FC236}">
              <a16:creationId xmlns:a16="http://schemas.microsoft.com/office/drawing/2014/main" id="{5FD62931-0B62-4A91-9F8E-0AD870811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1460360"/>
          <a:ext cx="7543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236220</xdr:colOff>
      <xdr:row>112</xdr:row>
      <xdr:rowOff>38100</xdr:rowOff>
    </xdr:from>
    <xdr:to>
      <xdr:col>1</xdr:col>
      <xdr:colOff>1066800</xdr:colOff>
      <xdr:row>112</xdr:row>
      <xdr:rowOff>512445</xdr:rowOff>
    </xdr:to>
    <xdr:pic>
      <xdr:nvPicPr>
        <xdr:cNvPr id="417" name="图片 6">
          <a:extLst>
            <a:ext uri="{FF2B5EF4-FFF2-40B4-BE49-F238E27FC236}">
              <a16:creationId xmlns:a16="http://schemas.microsoft.com/office/drawing/2014/main" id="{9910197C-6FC8-4BA8-A1D5-D0F4CCBCD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69723000"/>
          <a:ext cx="8305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220980</xdr:colOff>
      <xdr:row>117</xdr:row>
      <xdr:rowOff>45720</xdr:rowOff>
    </xdr:from>
    <xdr:to>
      <xdr:col>1</xdr:col>
      <xdr:colOff>914400</xdr:colOff>
      <xdr:row>117</xdr:row>
      <xdr:rowOff>510540</xdr:rowOff>
    </xdr:to>
    <xdr:pic>
      <xdr:nvPicPr>
        <xdr:cNvPr id="418" name="图片 1">
          <a:extLst>
            <a:ext uri="{FF2B5EF4-FFF2-40B4-BE49-F238E27FC236}">
              <a16:creationId xmlns:a16="http://schemas.microsoft.com/office/drawing/2014/main" id="{FC170E08-0E2A-4930-A674-77F703ADA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72626220"/>
          <a:ext cx="69342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160020</xdr:colOff>
      <xdr:row>154</xdr:row>
      <xdr:rowOff>114300</xdr:rowOff>
    </xdr:from>
    <xdr:to>
      <xdr:col>1</xdr:col>
      <xdr:colOff>933450</xdr:colOff>
      <xdr:row>154</xdr:row>
      <xdr:rowOff>664845</xdr:rowOff>
    </xdr:to>
    <xdr:pic>
      <xdr:nvPicPr>
        <xdr:cNvPr id="419" name="图片模式6" descr="G024">
          <a:extLst>
            <a:ext uri="{FF2B5EF4-FFF2-40B4-BE49-F238E27FC236}">
              <a16:creationId xmlns:a16="http://schemas.microsoft.com/office/drawing/2014/main" id="{2A77E40D-F3F7-475E-85E5-3B37AF2324D7}"/>
            </a:ext>
          </a:extLst>
        </xdr:cNvPr>
        <xdr:cNvPicPr>
          <a:picLocks noRot="1" noChangeArrowheads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0545900"/>
          <a:ext cx="76962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106680</xdr:colOff>
      <xdr:row>304</xdr:row>
      <xdr:rowOff>30480</xdr:rowOff>
    </xdr:from>
    <xdr:to>
      <xdr:col>1</xdr:col>
      <xdr:colOff>822960</xdr:colOff>
      <xdr:row>304</xdr:row>
      <xdr:rowOff>571500</xdr:rowOff>
    </xdr:to>
    <xdr:pic>
      <xdr:nvPicPr>
        <xdr:cNvPr id="420" name="图片 2">
          <a:extLst>
            <a:ext uri="{FF2B5EF4-FFF2-40B4-BE49-F238E27FC236}">
              <a16:creationId xmlns:a16="http://schemas.microsoft.com/office/drawing/2014/main" id="{2CB35526-DD0A-42E1-8D60-0A47E7D8D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200207880"/>
          <a:ext cx="716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448</xdr:row>
      <xdr:rowOff>83820</xdr:rowOff>
    </xdr:from>
    <xdr:to>
      <xdr:col>1</xdr:col>
      <xdr:colOff>1028700</xdr:colOff>
      <xdr:row>448</xdr:row>
      <xdr:rowOff>853440</xdr:rowOff>
    </xdr:to>
    <xdr:pic>
      <xdr:nvPicPr>
        <xdr:cNvPr id="421" name="Image 20" descr="https://cdn.shopify.com/s/files/1/1583/1245/products/product-image-501513965_1024x1024.jpg?v=1530025681">
          <a:extLst>
            <a:ext uri="{FF2B5EF4-FFF2-40B4-BE49-F238E27FC236}">
              <a16:creationId xmlns:a16="http://schemas.microsoft.com/office/drawing/2014/main" id="{E10EE785-02AF-48FD-B162-0A948544D57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96318940"/>
          <a:ext cx="93726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83820</xdr:colOff>
      <xdr:row>449</xdr:row>
      <xdr:rowOff>30480</xdr:rowOff>
    </xdr:from>
    <xdr:to>
      <xdr:col>1</xdr:col>
      <xdr:colOff>1028700</xdr:colOff>
      <xdr:row>449</xdr:row>
      <xdr:rowOff>891540</xdr:rowOff>
    </xdr:to>
    <xdr:pic>
      <xdr:nvPicPr>
        <xdr:cNvPr id="422" name="Picture 15">
          <a:extLst>
            <a:ext uri="{FF2B5EF4-FFF2-40B4-BE49-F238E27FC236}">
              <a16:creationId xmlns:a16="http://schemas.microsoft.com/office/drawing/2014/main" id="{5512A30D-01A4-401B-8A3C-D929AE2FD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97218100"/>
          <a:ext cx="94488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91440</xdr:colOff>
      <xdr:row>450</xdr:row>
      <xdr:rowOff>99060</xdr:rowOff>
    </xdr:from>
    <xdr:to>
      <xdr:col>1</xdr:col>
      <xdr:colOff>933450</xdr:colOff>
      <xdr:row>450</xdr:row>
      <xdr:rowOff>914400</xdr:rowOff>
    </xdr:to>
    <xdr:pic>
      <xdr:nvPicPr>
        <xdr:cNvPr id="423" name="Picture 16">
          <a:extLst>
            <a:ext uri="{FF2B5EF4-FFF2-40B4-BE49-F238E27FC236}">
              <a16:creationId xmlns:a16="http://schemas.microsoft.com/office/drawing/2014/main" id="{29DA21F0-6CFE-45D7-97C2-122016F8B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98239180"/>
          <a:ext cx="83820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121920</xdr:colOff>
      <xdr:row>451</xdr:row>
      <xdr:rowOff>106680</xdr:rowOff>
    </xdr:from>
    <xdr:to>
      <xdr:col>1</xdr:col>
      <xdr:colOff>1104900</xdr:colOff>
      <xdr:row>451</xdr:row>
      <xdr:rowOff>779145</xdr:rowOff>
    </xdr:to>
    <xdr:pic>
      <xdr:nvPicPr>
        <xdr:cNvPr id="424" name="Picture 2951" descr="QY9L]LRLQT42X6PRE0D)~4W">
          <a:extLst>
            <a:ext uri="{FF2B5EF4-FFF2-40B4-BE49-F238E27FC236}">
              <a16:creationId xmlns:a16="http://schemas.microsoft.com/office/drawing/2014/main" id="{D9F1F39C-E895-47DD-AFDA-767A452C8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99199300"/>
          <a:ext cx="9829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452</xdr:row>
      <xdr:rowOff>99060</xdr:rowOff>
    </xdr:from>
    <xdr:to>
      <xdr:col>1</xdr:col>
      <xdr:colOff>1181100</xdr:colOff>
      <xdr:row>452</xdr:row>
      <xdr:rowOff>937260</xdr:rowOff>
    </xdr:to>
    <xdr:pic>
      <xdr:nvPicPr>
        <xdr:cNvPr id="425" name="Picture 3857">
          <a:extLst>
            <a:ext uri="{FF2B5EF4-FFF2-40B4-BE49-F238E27FC236}">
              <a16:creationId xmlns:a16="http://schemas.microsoft.com/office/drawing/2014/main" id="{60A7B466-32CA-4DC3-9591-8ADD74B4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00144180"/>
          <a:ext cx="108966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45720</xdr:colOff>
      <xdr:row>453</xdr:row>
      <xdr:rowOff>30480</xdr:rowOff>
    </xdr:from>
    <xdr:to>
      <xdr:col>1</xdr:col>
      <xdr:colOff>1123950</xdr:colOff>
      <xdr:row>453</xdr:row>
      <xdr:rowOff>723900</xdr:rowOff>
    </xdr:to>
    <xdr:pic>
      <xdr:nvPicPr>
        <xdr:cNvPr id="426" name="Picture 2952" descr="@__WB3K~(GN[X$9YU}XSWQ1">
          <a:extLst>
            <a:ext uri="{FF2B5EF4-FFF2-40B4-BE49-F238E27FC236}">
              <a16:creationId xmlns:a16="http://schemas.microsoft.com/office/drawing/2014/main" id="{601074CA-C147-4F69-8281-8B4FBA946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1028100"/>
          <a:ext cx="107442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114300</xdr:colOff>
      <xdr:row>454</xdr:row>
      <xdr:rowOff>99060</xdr:rowOff>
    </xdr:from>
    <xdr:to>
      <xdr:col>1</xdr:col>
      <xdr:colOff>1051560</xdr:colOff>
      <xdr:row>454</xdr:row>
      <xdr:rowOff>777240</xdr:rowOff>
    </xdr:to>
    <xdr:pic>
      <xdr:nvPicPr>
        <xdr:cNvPr id="427" name="Picture 2413" descr="滑动盖盒子和几何图形">
          <a:extLst>
            <a:ext uri="{FF2B5EF4-FFF2-40B4-BE49-F238E27FC236}">
              <a16:creationId xmlns:a16="http://schemas.microsoft.com/office/drawing/2014/main" id="{3705C6E7-EE5F-4DB3-BFD3-ECF1CF885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02049180"/>
          <a:ext cx="93726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</xdr:colOff>
      <xdr:row>344</xdr:row>
      <xdr:rowOff>30480</xdr:rowOff>
    </xdr:from>
    <xdr:to>
      <xdr:col>1</xdr:col>
      <xdr:colOff>931545</xdr:colOff>
      <xdr:row>345</xdr:row>
      <xdr:rowOff>0</xdr:rowOff>
    </xdr:to>
    <xdr:pic>
      <xdr:nvPicPr>
        <xdr:cNvPr id="428" name="图片 4">
          <a:extLst>
            <a:ext uri="{FF2B5EF4-FFF2-40B4-BE49-F238E27FC236}">
              <a16:creationId xmlns:a16="http://schemas.microsoft.com/office/drawing/2014/main" id="{992A1B36-71E4-4C5A-8D39-D508F1D42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28881940"/>
          <a:ext cx="88392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204</xdr:row>
      <xdr:rowOff>693420</xdr:rowOff>
    </xdr:from>
    <xdr:to>
      <xdr:col>1</xdr:col>
      <xdr:colOff>971550</xdr:colOff>
      <xdr:row>205</xdr:row>
      <xdr:rowOff>742950</xdr:rowOff>
    </xdr:to>
    <xdr:pic>
      <xdr:nvPicPr>
        <xdr:cNvPr id="429" name="图片 5">
          <a:extLst>
            <a:ext uri="{FF2B5EF4-FFF2-40B4-BE49-F238E27FC236}">
              <a16:creationId xmlns:a16="http://schemas.microsoft.com/office/drawing/2014/main" id="{31C9F99F-1EA8-4FA8-8418-CE165D454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5933180"/>
          <a:ext cx="96774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206</xdr:row>
      <xdr:rowOff>0</xdr:rowOff>
    </xdr:from>
    <xdr:to>
      <xdr:col>1</xdr:col>
      <xdr:colOff>817245</xdr:colOff>
      <xdr:row>206</xdr:row>
      <xdr:rowOff>723900</xdr:rowOff>
    </xdr:to>
    <xdr:pic>
      <xdr:nvPicPr>
        <xdr:cNvPr id="430" name="图片 6">
          <a:extLst>
            <a:ext uri="{FF2B5EF4-FFF2-40B4-BE49-F238E27FC236}">
              <a16:creationId xmlns:a16="http://schemas.microsoft.com/office/drawing/2014/main" id="{C3B2340F-F085-44C9-891C-361E282D9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6695180"/>
          <a:ext cx="8229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121920</xdr:colOff>
      <xdr:row>345</xdr:row>
      <xdr:rowOff>53340</xdr:rowOff>
    </xdr:from>
    <xdr:to>
      <xdr:col>1</xdr:col>
      <xdr:colOff>1135380</xdr:colOff>
      <xdr:row>345</xdr:row>
      <xdr:rowOff>739140</xdr:rowOff>
    </xdr:to>
    <xdr:pic>
      <xdr:nvPicPr>
        <xdr:cNvPr id="431" name="图片 11">
          <a:extLst>
            <a:ext uri="{FF2B5EF4-FFF2-40B4-BE49-F238E27FC236}">
              <a16:creationId xmlns:a16="http://schemas.microsoft.com/office/drawing/2014/main" id="{10DFB04C-FAE9-481A-912B-A73A4A905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29743000"/>
          <a:ext cx="101346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346</xdr:row>
      <xdr:rowOff>76200</xdr:rowOff>
    </xdr:from>
    <xdr:to>
      <xdr:col>1</xdr:col>
      <xdr:colOff>1104900</xdr:colOff>
      <xdr:row>346</xdr:row>
      <xdr:rowOff>693420</xdr:rowOff>
    </xdr:to>
    <xdr:pic>
      <xdr:nvPicPr>
        <xdr:cNvPr id="432" name="图片 12">
          <a:extLst>
            <a:ext uri="{FF2B5EF4-FFF2-40B4-BE49-F238E27FC236}">
              <a16:creationId xmlns:a16="http://schemas.microsoft.com/office/drawing/2014/main" id="{96DAD6BF-32F2-45E7-80E4-C5861F469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30604060"/>
          <a:ext cx="10134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</xdr:colOff>
      <xdr:row>397</xdr:row>
      <xdr:rowOff>792480</xdr:rowOff>
    </xdr:from>
    <xdr:to>
      <xdr:col>1</xdr:col>
      <xdr:colOff>998220</xdr:colOff>
      <xdr:row>398</xdr:row>
      <xdr:rowOff>731520</xdr:rowOff>
    </xdr:to>
    <xdr:pic>
      <xdr:nvPicPr>
        <xdr:cNvPr id="433" name="图片 13">
          <a:extLst>
            <a:ext uri="{FF2B5EF4-FFF2-40B4-BE49-F238E27FC236}">
              <a16:creationId xmlns:a16="http://schemas.microsoft.com/office/drawing/2014/main" id="{14C08CB6-EA67-4421-BC05-81D665868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65160760"/>
          <a:ext cx="99060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</xdr:colOff>
      <xdr:row>398</xdr:row>
      <xdr:rowOff>792480</xdr:rowOff>
    </xdr:from>
    <xdr:to>
      <xdr:col>1</xdr:col>
      <xdr:colOff>1051560</xdr:colOff>
      <xdr:row>399</xdr:row>
      <xdr:rowOff>754380</xdr:rowOff>
    </xdr:to>
    <xdr:pic>
      <xdr:nvPicPr>
        <xdr:cNvPr id="434" name="图片 14">
          <a:extLst>
            <a:ext uri="{FF2B5EF4-FFF2-40B4-BE49-F238E27FC236}">
              <a16:creationId xmlns:a16="http://schemas.microsoft.com/office/drawing/2014/main" id="{642ED4EE-285B-4C7A-8CFE-E948332CB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65945620"/>
          <a:ext cx="104394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144780</xdr:colOff>
      <xdr:row>118</xdr:row>
      <xdr:rowOff>609600</xdr:rowOff>
    </xdr:from>
    <xdr:to>
      <xdr:col>1</xdr:col>
      <xdr:colOff>895350</xdr:colOff>
      <xdr:row>119</xdr:row>
      <xdr:rowOff>702945</xdr:rowOff>
    </xdr:to>
    <xdr:pic>
      <xdr:nvPicPr>
        <xdr:cNvPr id="435" name="图片 162">
          <a:extLst>
            <a:ext uri="{FF2B5EF4-FFF2-40B4-BE49-F238E27FC236}">
              <a16:creationId xmlns:a16="http://schemas.microsoft.com/office/drawing/2014/main" id="{51F3D17F-7ADF-4B5C-B264-064891186D8B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73769220"/>
          <a:ext cx="7543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220980</xdr:colOff>
      <xdr:row>117</xdr:row>
      <xdr:rowOff>586740</xdr:rowOff>
    </xdr:from>
    <xdr:to>
      <xdr:col>1</xdr:col>
      <xdr:colOff>969645</xdr:colOff>
      <xdr:row>118</xdr:row>
      <xdr:rowOff>512445</xdr:rowOff>
    </xdr:to>
    <xdr:pic>
      <xdr:nvPicPr>
        <xdr:cNvPr id="436" name="图片 162">
          <a:extLst>
            <a:ext uri="{FF2B5EF4-FFF2-40B4-BE49-F238E27FC236}">
              <a16:creationId xmlns:a16="http://schemas.microsoft.com/office/drawing/2014/main" id="{16E03CDE-E6CF-4F82-B26D-3CE0F151ACDF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73159620"/>
          <a:ext cx="76200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220980</xdr:colOff>
      <xdr:row>122</xdr:row>
      <xdr:rowOff>114300</xdr:rowOff>
    </xdr:from>
    <xdr:to>
      <xdr:col>1</xdr:col>
      <xdr:colOff>1051560</xdr:colOff>
      <xdr:row>122</xdr:row>
      <xdr:rowOff>746760</xdr:rowOff>
    </xdr:to>
    <xdr:pic>
      <xdr:nvPicPr>
        <xdr:cNvPr id="437" name="图片 17">
          <a:extLst>
            <a:ext uri="{FF2B5EF4-FFF2-40B4-BE49-F238E27FC236}">
              <a16:creationId xmlns:a16="http://schemas.microsoft.com/office/drawing/2014/main" id="{54BF9AE9-4B81-4CC6-9C22-F4E536971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75986640"/>
          <a:ext cx="83058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259080</xdr:colOff>
      <xdr:row>123</xdr:row>
      <xdr:rowOff>106680</xdr:rowOff>
    </xdr:from>
    <xdr:to>
      <xdr:col>1</xdr:col>
      <xdr:colOff>855345</xdr:colOff>
      <xdr:row>123</xdr:row>
      <xdr:rowOff>664845</xdr:rowOff>
    </xdr:to>
    <xdr:pic>
      <xdr:nvPicPr>
        <xdr:cNvPr id="438" name="图片 167">
          <a:extLst>
            <a:ext uri="{FF2B5EF4-FFF2-40B4-BE49-F238E27FC236}">
              <a16:creationId xmlns:a16="http://schemas.microsoft.com/office/drawing/2014/main" id="{4CB76E9E-58E8-423A-A292-B1F9C3149030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76786740"/>
          <a:ext cx="609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68580</xdr:colOff>
      <xdr:row>126</xdr:row>
      <xdr:rowOff>38100</xdr:rowOff>
    </xdr:from>
    <xdr:to>
      <xdr:col>1</xdr:col>
      <xdr:colOff>929640</xdr:colOff>
      <xdr:row>126</xdr:row>
      <xdr:rowOff>624840</xdr:rowOff>
    </xdr:to>
    <xdr:pic>
      <xdr:nvPicPr>
        <xdr:cNvPr id="439" name="图片 19">
          <a:extLst>
            <a:ext uri="{FF2B5EF4-FFF2-40B4-BE49-F238E27FC236}">
              <a16:creationId xmlns:a16="http://schemas.microsoft.com/office/drawing/2014/main" id="{3111DCB9-03AC-4F7A-9C8B-CE08048EB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78859380"/>
          <a:ext cx="86106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127</xdr:row>
      <xdr:rowOff>45720</xdr:rowOff>
    </xdr:from>
    <xdr:to>
      <xdr:col>1</xdr:col>
      <xdr:colOff>891540</xdr:colOff>
      <xdr:row>127</xdr:row>
      <xdr:rowOff>590550</xdr:rowOff>
    </xdr:to>
    <xdr:pic>
      <xdr:nvPicPr>
        <xdr:cNvPr id="440" name="图片 173">
          <a:extLst>
            <a:ext uri="{FF2B5EF4-FFF2-40B4-BE49-F238E27FC236}">
              <a16:creationId xmlns:a16="http://schemas.microsoft.com/office/drawing/2014/main" id="{085DE90D-E1E1-4149-8013-BA73416510D2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79552800"/>
          <a:ext cx="84582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220980</xdr:colOff>
      <xdr:row>130</xdr:row>
      <xdr:rowOff>7620</xdr:rowOff>
    </xdr:from>
    <xdr:to>
      <xdr:col>1</xdr:col>
      <xdr:colOff>830580</xdr:colOff>
      <xdr:row>130</xdr:row>
      <xdr:rowOff>678180</xdr:rowOff>
    </xdr:to>
    <xdr:pic>
      <xdr:nvPicPr>
        <xdr:cNvPr id="441" name="图片 21">
          <a:extLst>
            <a:ext uri="{FF2B5EF4-FFF2-40B4-BE49-F238E27FC236}">
              <a16:creationId xmlns:a16="http://schemas.microsoft.com/office/drawing/2014/main" id="{FF886AFF-9AC2-44EA-94F0-DCADE83D7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81815940"/>
          <a:ext cx="6096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</xdr:colOff>
      <xdr:row>131</xdr:row>
      <xdr:rowOff>91440</xdr:rowOff>
    </xdr:from>
    <xdr:to>
      <xdr:col>1</xdr:col>
      <xdr:colOff>779145</xdr:colOff>
      <xdr:row>131</xdr:row>
      <xdr:rowOff>586740</xdr:rowOff>
    </xdr:to>
    <xdr:pic>
      <xdr:nvPicPr>
        <xdr:cNvPr id="442" name="图片 176">
          <a:extLst>
            <a:ext uri="{FF2B5EF4-FFF2-40B4-BE49-F238E27FC236}">
              <a16:creationId xmlns:a16="http://schemas.microsoft.com/office/drawing/2014/main" id="{48A84654-C8D0-47B5-AEFB-9211C92BDCE2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82608420"/>
          <a:ext cx="59436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121920</xdr:colOff>
      <xdr:row>134</xdr:row>
      <xdr:rowOff>114300</xdr:rowOff>
    </xdr:from>
    <xdr:to>
      <xdr:col>1</xdr:col>
      <xdr:colOff>944880</xdr:colOff>
      <xdr:row>134</xdr:row>
      <xdr:rowOff>678180</xdr:rowOff>
    </xdr:to>
    <xdr:pic>
      <xdr:nvPicPr>
        <xdr:cNvPr id="443" name="图片 23">
          <a:extLst>
            <a:ext uri="{FF2B5EF4-FFF2-40B4-BE49-F238E27FC236}">
              <a16:creationId xmlns:a16="http://schemas.microsoft.com/office/drawing/2014/main" id="{CFFAF90C-8778-47B9-B9EB-46C9AEFE4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84955380"/>
          <a:ext cx="8229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135</xdr:row>
      <xdr:rowOff>114300</xdr:rowOff>
    </xdr:from>
    <xdr:to>
      <xdr:col>1</xdr:col>
      <xdr:colOff>876300</xdr:colOff>
      <xdr:row>135</xdr:row>
      <xdr:rowOff>617220</xdr:rowOff>
    </xdr:to>
    <xdr:pic>
      <xdr:nvPicPr>
        <xdr:cNvPr id="444" name="图片 24">
          <a:extLst>
            <a:ext uri="{FF2B5EF4-FFF2-40B4-BE49-F238E27FC236}">
              <a16:creationId xmlns:a16="http://schemas.microsoft.com/office/drawing/2014/main" id="{F7E277AA-3F0E-4331-BFDF-E43742B35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63100"/>
          <a:ext cx="8001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251460</xdr:colOff>
      <xdr:row>137</xdr:row>
      <xdr:rowOff>762000</xdr:rowOff>
    </xdr:from>
    <xdr:to>
      <xdr:col>1</xdr:col>
      <xdr:colOff>975360</xdr:colOff>
      <xdr:row>138</xdr:row>
      <xdr:rowOff>754380</xdr:rowOff>
    </xdr:to>
    <xdr:pic>
      <xdr:nvPicPr>
        <xdr:cNvPr id="445" name="图片 25">
          <a:extLst>
            <a:ext uri="{FF2B5EF4-FFF2-40B4-BE49-F238E27FC236}">
              <a16:creationId xmlns:a16="http://schemas.microsoft.com/office/drawing/2014/main" id="{36D23DA4-E44F-4DCC-8080-4C224F378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88026240"/>
          <a:ext cx="72390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139</xdr:row>
      <xdr:rowOff>68580</xdr:rowOff>
    </xdr:from>
    <xdr:to>
      <xdr:col>1</xdr:col>
      <xdr:colOff>891540</xdr:colOff>
      <xdr:row>139</xdr:row>
      <xdr:rowOff>609600</xdr:rowOff>
    </xdr:to>
    <xdr:pic>
      <xdr:nvPicPr>
        <xdr:cNvPr id="446" name="Picture 5895" descr="G015">
          <a:extLst>
            <a:ext uri="{FF2B5EF4-FFF2-40B4-BE49-F238E27FC236}">
              <a16:creationId xmlns:a16="http://schemas.microsoft.com/office/drawing/2014/main" id="{1BC9325F-A112-418D-9434-5253A84007B6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8902540"/>
          <a:ext cx="8077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228600</xdr:colOff>
      <xdr:row>142</xdr:row>
      <xdr:rowOff>45720</xdr:rowOff>
    </xdr:from>
    <xdr:to>
      <xdr:col>1</xdr:col>
      <xdr:colOff>944880</xdr:colOff>
      <xdr:row>142</xdr:row>
      <xdr:rowOff>716280</xdr:rowOff>
    </xdr:to>
    <xdr:pic>
      <xdr:nvPicPr>
        <xdr:cNvPr id="447" name="图片 27">
          <a:extLst>
            <a:ext uri="{FF2B5EF4-FFF2-40B4-BE49-F238E27FC236}">
              <a16:creationId xmlns:a16="http://schemas.microsoft.com/office/drawing/2014/main" id="{FE43BA50-4439-4D83-9FD7-6A258967F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1104720"/>
          <a:ext cx="7162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198120</xdr:colOff>
      <xdr:row>143</xdr:row>
      <xdr:rowOff>38100</xdr:rowOff>
    </xdr:from>
    <xdr:to>
      <xdr:col>1</xdr:col>
      <xdr:colOff>857250</xdr:colOff>
      <xdr:row>143</xdr:row>
      <xdr:rowOff>662940</xdr:rowOff>
    </xdr:to>
    <xdr:pic>
      <xdr:nvPicPr>
        <xdr:cNvPr id="448" name="图片 164">
          <a:extLst>
            <a:ext uri="{FF2B5EF4-FFF2-40B4-BE49-F238E27FC236}">
              <a16:creationId xmlns:a16="http://schemas.microsoft.com/office/drawing/2014/main" id="{307B95DC-CB2D-4FF2-90E7-048CFAAD0588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91904820"/>
          <a:ext cx="65532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</xdr:col>
      <xdr:colOff>198120</xdr:colOff>
      <xdr:row>146</xdr:row>
      <xdr:rowOff>22860</xdr:rowOff>
    </xdr:from>
    <xdr:to>
      <xdr:col>1</xdr:col>
      <xdr:colOff>929640</xdr:colOff>
      <xdr:row>146</xdr:row>
      <xdr:rowOff>815340</xdr:rowOff>
    </xdr:to>
    <xdr:pic>
      <xdr:nvPicPr>
        <xdr:cNvPr id="449" name="图片 29">
          <a:extLst>
            <a:ext uri="{FF2B5EF4-FFF2-40B4-BE49-F238E27FC236}">
              <a16:creationId xmlns:a16="http://schemas.microsoft.com/office/drawing/2014/main" id="{7430EDD8-45E5-4BF7-8795-20A59402D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93992700"/>
          <a:ext cx="73152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106680</xdr:colOff>
      <xdr:row>147</xdr:row>
      <xdr:rowOff>137160</xdr:rowOff>
    </xdr:from>
    <xdr:to>
      <xdr:col>1</xdr:col>
      <xdr:colOff>853440</xdr:colOff>
      <xdr:row>147</xdr:row>
      <xdr:rowOff>670560</xdr:rowOff>
    </xdr:to>
    <xdr:pic>
      <xdr:nvPicPr>
        <xdr:cNvPr id="450" name="图片 30">
          <a:extLst>
            <a:ext uri="{FF2B5EF4-FFF2-40B4-BE49-F238E27FC236}">
              <a16:creationId xmlns:a16="http://schemas.microsoft.com/office/drawing/2014/main" id="{5D48C06E-FF5A-43D2-AB03-987CF934A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4914720"/>
          <a:ext cx="74676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106680</xdr:colOff>
      <xdr:row>151</xdr:row>
      <xdr:rowOff>106680</xdr:rowOff>
    </xdr:from>
    <xdr:to>
      <xdr:col>1</xdr:col>
      <xdr:colOff>933450</xdr:colOff>
      <xdr:row>151</xdr:row>
      <xdr:rowOff>647700</xdr:rowOff>
    </xdr:to>
    <xdr:pic>
      <xdr:nvPicPr>
        <xdr:cNvPr id="451" name="Picture 6010" descr="G013">
          <a:extLst>
            <a:ext uri="{FF2B5EF4-FFF2-40B4-BE49-F238E27FC236}">
              <a16:creationId xmlns:a16="http://schemas.microsoft.com/office/drawing/2014/main" id="{C3EC0805-8D21-4A49-A218-E1BE3CEBD405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8115120"/>
          <a:ext cx="8305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1</xdr:col>
      <xdr:colOff>0</xdr:colOff>
      <xdr:row>150</xdr:row>
      <xdr:rowOff>106680</xdr:rowOff>
    </xdr:from>
    <xdr:to>
      <xdr:col>1</xdr:col>
      <xdr:colOff>819150</xdr:colOff>
      <xdr:row>150</xdr:row>
      <xdr:rowOff>628650</xdr:rowOff>
    </xdr:to>
    <xdr:pic>
      <xdr:nvPicPr>
        <xdr:cNvPr id="452" name="Picture 6010" descr="G013">
          <a:extLst>
            <a:ext uri="{FF2B5EF4-FFF2-40B4-BE49-F238E27FC236}">
              <a16:creationId xmlns:a16="http://schemas.microsoft.com/office/drawing/2014/main" id="{18E881E6-7FD1-4D10-8B80-B066BDA628E8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307400"/>
          <a:ext cx="8229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1</xdr:col>
      <xdr:colOff>171450</xdr:colOff>
      <xdr:row>484</xdr:row>
      <xdr:rowOff>26035</xdr:rowOff>
    </xdr:from>
    <xdr:ext cx="914400" cy="1112520"/>
    <xdr:pic>
      <xdr:nvPicPr>
        <xdr:cNvPr id="453" name="图片 28" descr="54IW@CIFZ7GVCXN@J8G_``P">
          <a:extLst>
            <a:ext uri="{FF2B5EF4-FFF2-40B4-BE49-F238E27FC236}">
              <a16:creationId xmlns:a16="http://schemas.microsoft.com/office/drawing/2014/main" id="{701FB532-677D-40D2-AF4E-014EFF50D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>
          <a:off x="171450" y="337119595"/>
          <a:ext cx="914400" cy="1112520"/>
        </a:xfrm>
        <a:prstGeom prst="rect">
          <a:avLst/>
        </a:prstGeom>
      </xdr:spPr>
    </xdr:pic>
    <xdr:clientData/>
  </xdr:oneCellAnchor>
  <xdr:oneCellAnchor>
    <xdr:from>
      <xdr:col>1</xdr:col>
      <xdr:colOff>123825</xdr:colOff>
      <xdr:row>485</xdr:row>
      <xdr:rowOff>16510</xdr:rowOff>
    </xdr:from>
    <xdr:ext cx="959485" cy="1026160"/>
    <xdr:pic>
      <xdr:nvPicPr>
        <xdr:cNvPr id="454" name="图片 30" descr="LDF6K39[%WI$2C%_7]FSOV0">
          <a:extLst>
            <a:ext uri="{FF2B5EF4-FFF2-40B4-BE49-F238E27FC236}">
              <a16:creationId xmlns:a16="http://schemas.microsoft.com/office/drawing/2014/main" id="{E839122B-5EF9-4F53-9770-67EA7B61BC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>
          <a:off x="123825" y="338314030"/>
          <a:ext cx="959485" cy="1026160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486</xdr:row>
      <xdr:rowOff>73660</xdr:rowOff>
    </xdr:from>
    <xdr:ext cx="1312545" cy="812851"/>
    <xdr:pic>
      <xdr:nvPicPr>
        <xdr:cNvPr id="455" name="图片 31" descr="N(FUWZFN12(OG1MFZ15WGAN">
          <a:extLst>
            <a:ext uri="{FF2B5EF4-FFF2-40B4-BE49-F238E27FC236}">
              <a16:creationId xmlns:a16="http://schemas.microsoft.com/office/drawing/2014/main" id="{9AEA7BA5-4699-4972-8164-81CFBFCE7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>
          <a:off x="28575" y="339575140"/>
          <a:ext cx="1312545" cy="812851"/>
        </a:xfrm>
        <a:prstGeom prst="rect">
          <a:avLst/>
        </a:prstGeom>
      </xdr:spPr>
    </xdr:pic>
    <xdr:clientData/>
  </xdr:oneCellAnchor>
  <xdr:oneCellAnchor>
    <xdr:from>
      <xdr:col>1</xdr:col>
      <xdr:colOff>142875</xdr:colOff>
      <xdr:row>488</xdr:row>
      <xdr:rowOff>26036</xdr:rowOff>
    </xdr:from>
    <xdr:ext cx="1175385" cy="1086446"/>
    <xdr:pic>
      <xdr:nvPicPr>
        <xdr:cNvPr id="456" name="图片 36" descr="{K(SV~17}9IHBL{5RSD9SW2">
          <a:extLst>
            <a:ext uri="{FF2B5EF4-FFF2-40B4-BE49-F238E27FC236}">
              <a16:creationId xmlns:a16="http://schemas.microsoft.com/office/drawing/2014/main" id="{B3EBD79C-1D5B-42D9-A5E0-5DA212D53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142875" y="341935436"/>
          <a:ext cx="1175385" cy="1086446"/>
        </a:xfrm>
        <a:prstGeom prst="rect">
          <a:avLst/>
        </a:prstGeom>
      </xdr:spPr>
    </xdr:pic>
    <xdr:clientData/>
  </xdr:oneCellAnchor>
  <xdr:oneCellAnchor>
    <xdr:from>
      <xdr:col>1</xdr:col>
      <xdr:colOff>210185</xdr:colOff>
      <xdr:row>487</xdr:row>
      <xdr:rowOff>73660</xdr:rowOff>
    </xdr:from>
    <xdr:ext cx="1108075" cy="1010608"/>
    <xdr:pic>
      <xdr:nvPicPr>
        <xdr:cNvPr id="457" name="图片 37" descr="N`8L)PMQD$)J7CS8)]19BTJ">
          <a:extLst>
            <a:ext uri="{FF2B5EF4-FFF2-40B4-BE49-F238E27FC236}">
              <a16:creationId xmlns:a16="http://schemas.microsoft.com/office/drawing/2014/main" id="{E9771FD1-68BD-4ECE-8EB0-78FF5B404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>
          <a:off x="210185" y="340779100"/>
          <a:ext cx="1108075" cy="1010608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458</xdr:row>
      <xdr:rowOff>1157605</xdr:rowOff>
    </xdr:from>
    <xdr:ext cx="1192474" cy="1090295"/>
    <xdr:pic>
      <xdr:nvPicPr>
        <xdr:cNvPr id="458" name="图片 2" descr="8RLCSV]SB`D1}3TA3VZO{5O">
          <a:extLst>
            <a:ext uri="{FF2B5EF4-FFF2-40B4-BE49-F238E27FC236}">
              <a16:creationId xmlns:a16="http://schemas.microsoft.com/office/drawing/2014/main" id="{6862767E-A4D2-4D82-A4E8-556C48D49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>
          <a:off x="0" y="306948205"/>
          <a:ext cx="1192474" cy="109029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461</xdr:row>
      <xdr:rowOff>172721</xdr:rowOff>
    </xdr:from>
    <xdr:ext cx="1219200" cy="641544"/>
    <xdr:pic>
      <xdr:nvPicPr>
        <xdr:cNvPr id="459" name="图片 3" descr="2}GIV]IG52OHJGN`5AH9PJ2">
          <a:extLst>
            <a:ext uri="{FF2B5EF4-FFF2-40B4-BE49-F238E27FC236}">
              <a16:creationId xmlns:a16="http://schemas.microsoft.com/office/drawing/2014/main" id="{5C117514-CDCF-46F3-A4E4-71D754BA0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>
          <a:off x="0" y="309575201"/>
          <a:ext cx="1219200" cy="641544"/>
        </a:xfrm>
        <a:prstGeom prst="rect">
          <a:avLst/>
        </a:prstGeom>
      </xdr:spPr>
    </xdr:pic>
    <xdr:clientData/>
  </xdr:oneCellAnchor>
  <xdr:oneCellAnchor>
    <xdr:from>
      <xdr:col>1</xdr:col>
      <xdr:colOff>227330</xdr:colOff>
      <xdr:row>462</xdr:row>
      <xdr:rowOff>149860</xdr:rowOff>
    </xdr:from>
    <xdr:ext cx="820420" cy="753745"/>
    <xdr:pic>
      <xdr:nvPicPr>
        <xdr:cNvPr id="460" name="图片 4" descr="WDGQ8)%C85K93GZJUGBJ0Z1">
          <a:extLst>
            <a:ext uri="{FF2B5EF4-FFF2-40B4-BE49-F238E27FC236}">
              <a16:creationId xmlns:a16="http://schemas.microsoft.com/office/drawing/2014/main" id="{68519887-F922-440B-B040-7CFE3B9C8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>
          <a:off x="227330" y="310756300"/>
          <a:ext cx="820420" cy="753745"/>
        </a:xfrm>
        <a:prstGeom prst="rect">
          <a:avLst/>
        </a:prstGeom>
      </xdr:spPr>
    </xdr:pic>
    <xdr:clientData/>
  </xdr:oneCellAnchor>
  <xdr:oneCellAnchor>
    <xdr:from>
      <xdr:col>1</xdr:col>
      <xdr:colOff>8890</xdr:colOff>
      <xdr:row>463</xdr:row>
      <xdr:rowOff>94615</xdr:rowOff>
    </xdr:from>
    <xdr:ext cx="1365793" cy="880745"/>
    <xdr:pic>
      <xdr:nvPicPr>
        <xdr:cNvPr id="461" name="图片 5" descr="~GA]1Y$18BMR{)$]`)6UHE0">
          <a:extLst>
            <a:ext uri="{FF2B5EF4-FFF2-40B4-BE49-F238E27FC236}">
              <a16:creationId xmlns:a16="http://schemas.microsoft.com/office/drawing/2014/main" id="{2C65BB42-C01B-4A6F-8D0A-447A41A23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>
          <a:off x="8890" y="311905015"/>
          <a:ext cx="1365793" cy="880745"/>
        </a:xfrm>
        <a:prstGeom prst="rect">
          <a:avLst/>
        </a:prstGeom>
      </xdr:spPr>
    </xdr:pic>
    <xdr:clientData/>
  </xdr:oneCellAnchor>
  <xdr:oneCellAnchor>
    <xdr:from>
      <xdr:col>1</xdr:col>
      <xdr:colOff>113665</xdr:colOff>
      <xdr:row>464</xdr:row>
      <xdr:rowOff>104140</xdr:rowOff>
    </xdr:from>
    <xdr:ext cx="1313180" cy="949325"/>
    <xdr:pic>
      <xdr:nvPicPr>
        <xdr:cNvPr id="462" name="图片 6" descr="5QL_X)}OYL4HAW$(K[)E9F1">
          <a:extLst>
            <a:ext uri="{FF2B5EF4-FFF2-40B4-BE49-F238E27FC236}">
              <a16:creationId xmlns:a16="http://schemas.microsoft.com/office/drawing/2014/main" id="{4A3CC9D7-8DC6-47A3-B725-0CFE6ADB0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>
          <a:off x="113665" y="313118500"/>
          <a:ext cx="1313180" cy="949325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465</xdr:row>
      <xdr:rowOff>123190</xdr:rowOff>
    </xdr:from>
    <xdr:ext cx="1367185" cy="775970"/>
    <xdr:pic>
      <xdr:nvPicPr>
        <xdr:cNvPr id="463" name="图片 9" descr="P3_3S8A$$0UI}L64S[MUFOS">
          <a:extLst>
            <a:ext uri="{FF2B5EF4-FFF2-40B4-BE49-F238E27FC236}">
              <a16:creationId xmlns:a16="http://schemas.microsoft.com/office/drawing/2014/main" id="{BDF22253-AF5D-47ED-9F24-B975F2F0D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>
          <a:off x="0" y="314341510"/>
          <a:ext cx="1367185" cy="775970"/>
        </a:xfrm>
        <a:prstGeom prst="rect">
          <a:avLst/>
        </a:prstGeom>
      </xdr:spPr>
    </xdr:pic>
    <xdr:clientData/>
  </xdr:oneCellAnchor>
  <xdr:oneCellAnchor>
    <xdr:from>
      <xdr:col>1</xdr:col>
      <xdr:colOff>8890</xdr:colOff>
      <xdr:row>467</xdr:row>
      <xdr:rowOff>18415</xdr:rowOff>
    </xdr:from>
    <xdr:ext cx="1073150" cy="1019175"/>
    <xdr:pic>
      <xdr:nvPicPr>
        <xdr:cNvPr id="464" name="图片 10" descr="S~PJB]W{$]T)7$@6IRZ9~5S">
          <a:extLst>
            <a:ext uri="{FF2B5EF4-FFF2-40B4-BE49-F238E27FC236}">
              <a16:creationId xmlns:a16="http://schemas.microsoft.com/office/drawing/2014/main" id="{B255C486-DEB7-4A29-ABE0-E992EC1B7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>
          <a:off x="8890" y="316644655"/>
          <a:ext cx="1073150" cy="1019175"/>
        </a:xfrm>
        <a:prstGeom prst="rect">
          <a:avLst/>
        </a:prstGeom>
      </xdr:spPr>
    </xdr:pic>
    <xdr:clientData/>
  </xdr:oneCellAnchor>
  <xdr:oneCellAnchor>
    <xdr:from>
      <xdr:col>1</xdr:col>
      <xdr:colOff>274955</xdr:colOff>
      <xdr:row>466</xdr:row>
      <xdr:rowOff>60325</xdr:rowOff>
    </xdr:from>
    <xdr:ext cx="732790" cy="1014730"/>
    <xdr:pic>
      <xdr:nvPicPr>
        <xdr:cNvPr id="465" name="图片 11" descr="SF0`3YX{%)%A7Z{CXT2~}ZL">
          <a:extLst>
            <a:ext uri="{FF2B5EF4-FFF2-40B4-BE49-F238E27FC236}">
              <a16:creationId xmlns:a16="http://schemas.microsoft.com/office/drawing/2014/main" id="{7D0F7144-B5EB-4CD1-B827-B4AFC4EA30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>
          <a:off x="274955" y="315482605"/>
          <a:ext cx="732790" cy="1014730"/>
        </a:xfrm>
        <a:prstGeom prst="rect">
          <a:avLst/>
        </a:prstGeom>
      </xdr:spPr>
    </xdr:pic>
    <xdr:clientData/>
  </xdr:oneCellAnchor>
  <xdr:oneCellAnchor>
    <xdr:from>
      <xdr:col>1</xdr:col>
      <xdr:colOff>151765</xdr:colOff>
      <xdr:row>468</xdr:row>
      <xdr:rowOff>18415</xdr:rowOff>
    </xdr:from>
    <xdr:ext cx="1122680" cy="1130300"/>
    <xdr:pic>
      <xdr:nvPicPr>
        <xdr:cNvPr id="466" name="图片 12" descr="I])J{)V(L9U$TY(0JUXCCFB">
          <a:extLst>
            <a:ext uri="{FF2B5EF4-FFF2-40B4-BE49-F238E27FC236}">
              <a16:creationId xmlns:a16="http://schemas.microsoft.com/office/drawing/2014/main" id="{309736FF-E8D8-4D3C-983C-7A7A4024F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>
          <a:off x="151765" y="317848615"/>
          <a:ext cx="1122680" cy="1130300"/>
        </a:xfrm>
        <a:prstGeom prst="rect">
          <a:avLst/>
        </a:prstGeom>
      </xdr:spPr>
    </xdr:pic>
    <xdr:clientData/>
  </xdr:oneCellAnchor>
  <xdr:oneCellAnchor>
    <xdr:from>
      <xdr:col>1</xdr:col>
      <xdr:colOff>142240</xdr:colOff>
      <xdr:row>469</xdr:row>
      <xdr:rowOff>94615</xdr:rowOff>
    </xdr:from>
    <xdr:ext cx="1054100" cy="960755"/>
    <xdr:pic>
      <xdr:nvPicPr>
        <xdr:cNvPr id="467" name="图片 13" descr="{(S}D7F34[3U0L%Y%1K)948">
          <a:extLst>
            <a:ext uri="{FF2B5EF4-FFF2-40B4-BE49-F238E27FC236}">
              <a16:creationId xmlns:a16="http://schemas.microsoft.com/office/drawing/2014/main" id="{0142CCF2-6549-48DC-B0F0-583BD8C21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>
          <a:off x="142240" y="319128775"/>
          <a:ext cx="1054100" cy="960755"/>
        </a:xfrm>
        <a:prstGeom prst="rect">
          <a:avLst/>
        </a:prstGeom>
      </xdr:spPr>
    </xdr:pic>
    <xdr:clientData/>
  </xdr:oneCellAnchor>
  <xdr:oneCellAnchor>
    <xdr:from>
      <xdr:col>1</xdr:col>
      <xdr:colOff>132080</xdr:colOff>
      <xdr:row>470</xdr:row>
      <xdr:rowOff>29210</xdr:rowOff>
    </xdr:from>
    <xdr:ext cx="1025525" cy="1101725"/>
    <xdr:pic>
      <xdr:nvPicPr>
        <xdr:cNvPr id="468" name="图片 14" descr=")U9MN1_MPJ05VDK6`{8PNXB">
          <a:extLst>
            <a:ext uri="{FF2B5EF4-FFF2-40B4-BE49-F238E27FC236}">
              <a16:creationId xmlns:a16="http://schemas.microsoft.com/office/drawing/2014/main" id="{7ECD8527-5CFA-406D-8B09-8E497F37D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>
          <a:off x="132080" y="320267330"/>
          <a:ext cx="1025525" cy="1101725"/>
        </a:xfrm>
        <a:prstGeom prst="rect">
          <a:avLst/>
        </a:prstGeom>
      </xdr:spPr>
    </xdr:pic>
    <xdr:clientData/>
  </xdr:oneCellAnchor>
  <xdr:oneCellAnchor>
    <xdr:from>
      <xdr:col>1</xdr:col>
      <xdr:colOff>75565</xdr:colOff>
      <xdr:row>471</xdr:row>
      <xdr:rowOff>132715</xdr:rowOff>
    </xdr:from>
    <xdr:ext cx="1265555" cy="913885"/>
    <xdr:pic>
      <xdr:nvPicPr>
        <xdr:cNvPr id="469" name="图片 15" descr="9I%4`OKR)86Y@B~_]}MF0_I">
          <a:extLst>
            <a:ext uri="{FF2B5EF4-FFF2-40B4-BE49-F238E27FC236}">
              <a16:creationId xmlns:a16="http://schemas.microsoft.com/office/drawing/2014/main" id="{7BDC5A86-AB65-4546-A566-A5A092D72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>
          <a:off x="75565" y="321574795"/>
          <a:ext cx="1265555" cy="913885"/>
        </a:xfrm>
        <a:prstGeom prst="rect">
          <a:avLst/>
        </a:prstGeom>
      </xdr:spPr>
    </xdr:pic>
    <xdr:clientData/>
  </xdr:oneCellAnchor>
  <xdr:oneCellAnchor>
    <xdr:from>
      <xdr:col>1</xdr:col>
      <xdr:colOff>237490</xdr:colOff>
      <xdr:row>472</xdr:row>
      <xdr:rowOff>94615</xdr:rowOff>
    </xdr:from>
    <xdr:ext cx="790575" cy="1034415"/>
    <xdr:pic>
      <xdr:nvPicPr>
        <xdr:cNvPr id="470" name="图片 16" descr="57T}{H7YF661CS%P7{SSIKU">
          <a:extLst>
            <a:ext uri="{FF2B5EF4-FFF2-40B4-BE49-F238E27FC236}">
              <a16:creationId xmlns:a16="http://schemas.microsoft.com/office/drawing/2014/main" id="{11F55A35-424B-45CE-BBCD-65EB1EB11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>
          <a:off x="237490" y="322740655"/>
          <a:ext cx="790575" cy="1034415"/>
        </a:xfrm>
        <a:prstGeom prst="rect">
          <a:avLst/>
        </a:prstGeom>
      </xdr:spPr>
    </xdr:pic>
    <xdr:clientData/>
  </xdr:oneCellAnchor>
  <xdr:oneCellAnchor>
    <xdr:from>
      <xdr:col>1</xdr:col>
      <xdr:colOff>172720</xdr:colOff>
      <xdr:row>473</xdr:row>
      <xdr:rowOff>132080</xdr:rowOff>
    </xdr:from>
    <xdr:ext cx="1064895" cy="870585"/>
    <xdr:pic>
      <xdr:nvPicPr>
        <xdr:cNvPr id="471" name="图片 17" descr="[Q490]3EGETXUMUH`4AH@BD">
          <a:extLst>
            <a:ext uri="{FF2B5EF4-FFF2-40B4-BE49-F238E27FC236}">
              <a16:creationId xmlns:a16="http://schemas.microsoft.com/office/drawing/2014/main" id="{B2779560-8C9D-45ED-B21F-3B5396806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>
          <a:off x="172720" y="323982080"/>
          <a:ext cx="1064895" cy="870585"/>
        </a:xfrm>
        <a:prstGeom prst="rect">
          <a:avLst/>
        </a:prstGeom>
      </xdr:spPr>
    </xdr:pic>
    <xdr:clientData/>
  </xdr:oneCellAnchor>
  <xdr:oneCellAnchor>
    <xdr:from>
      <xdr:col>1</xdr:col>
      <xdr:colOff>313690</xdr:colOff>
      <xdr:row>474</xdr:row>
      <xdr:rowOff>94615</xdr:rowOff>
    </xdr:from>
    <xdr:ext cx="619760" cy="962660"/>
    <xdr:pic>
      <xdr:nvPicPr>
        <xdr:cNvPr id="472" name="图片 18" descr="AT73H{G9D}NYKFOX)$TW0WC">
          <a:extLst>
            <a:ext uri="{FF2B5EF4-FFF2-40B4-BE49-F238E27FC236}">
              <a16:creationId xmlns:a16="http://schemas.microsoft.com/office/drawing/2014/main" id="{276D3B2D-FB6F-4D4F-9454-8682BE47C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313690" y="325148575"/>
          <a:ext cx="619760" cy="962660"/>
        </a:xfrm>
        <a:prstGeom prst="rect">
          <a:avLst/>
        </a:prstGeom>
      </xdr:spPr>
    </xdr:pic>
    <xdr:clientData/>
  </xdr:oneCellAnchor>
  <xdr:oneCellAnchor>
    <xdr:from>
      <xdr:col>1</xdr:col>
      <xdr:colOff>94615</xdr:colOff>
      <xdr:row>475</xdr:row>
      <xdr:rowOff>46990</xdr:rowOff>
    </xdr:from>
    <xdr:ext cx="1208405" cy="884929"/>
    <xdr:pic>
      <xdr:nvPicPr>
        <xdr:cNvPr id="473" name="图片 19" descr="$1UQPXFVO($Z86S66HJQWOP">
          <a:extLst>
            <a:ext uri="{FF2B5EF4-FFF2-40B4-BE49-F238E27FC236}">
              <a16:creationId xmlns:a16="http://schemas.microsoft.com/office/drawing/2014/main" id="{0F783B66-2B9D-4224-80BF-39CD5820A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>
          <a:off x="94615" y="326304910"/>
          <a:ext cx="1208405" cy="884929"/>
        </a:xfrm>
        <a:prstGeom prst="rect">
          <a:avLst/>
        </a:prstGeom>
      </xdr:spPr>
    </xdr:pic>
    <xdr:clientData/>
  </xdr:oneCellAnchor>
  <xdr:oneCellAnchor>
    <xdr:from>
      <xdr:col>1</xdr:col>
      <xdr:colOff>339725</xdr:colOff>
      <xdr:row>476</xdr:row>
      <xdr:rowOff>74930</xdr:rowOff>
    </xdr:from>
    <xdr:ext cx="780415" cy="1062889"/>
    <xdr:pic>
      <xdr:nvPicPr>
        <xdr:cNvPr id="474" name="图片 20" descr="S7FCO%NF]H6T$5@`E}ZL2G2">
          <a:extLst>
            <a:ext uri="{FF2B5EF4-FFF2-40B4-BE49-F238E27FC236}">
              <a16:creationId xmlns:a16="http://schemas.microsoft.com/office/drawing/2014/main" id="{0FAE3812-B4B8-4799-9470-AFD2E0703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339725" y="327536810"/>
          <a:ext cx="780415" cy="1062889"/>
        </a:xfrm>
        <a:prstGeom prst="rect">
          <a:avLst/>
        </a:prstGeom>
      </xdr:spPr>
    </xdr:pic>
    <xdr:clientData/>
  </xdr:oneCellAnchor>
  <xdr:oneCellAnchor>
    <xdr:from>
      <xdr:col>1</xdr:col>
      <xdr:colOff>75565</xdr:colOff>
      <xdr:row>477</xdr:row>
      <xdr:rowOff>66040</xdr:rowOff>
    </xdr:from>
    <xdr:ext cx="1235075" cy="927407"/>
    <xdr:pic>
      <xdr:nvPicPr>
        <xdr:cNvPr id="475" name="图片 21" descr="]V%[)()LG]7S}98]5`M9O(X">
          <a:extLst>
            <a:ext uri="{FF2B5EF4-FFF2-40B4-BE49-F238E27FC236}">
              <a16:creationId xmlns:a16="http://schemas.microsoft.com/office/drawing/2014/main" id="{6ABDC06F-3CE4-446C-8DA5-D3AAA241F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>
          <a:off x="75565" y="328731880"/>
          <a:ext cx="1235075" cy="927407"/>
        </a:xfrm>
        <a:prstGeom prst="rect">
          <a:avLst/>
        </a:prstGeom>
      </xdr:spPr>
    </xdr:pic>
    <xdr:clientData/>
  </xdr:oneCellAnchor>
  <xdr:oneCellAnchor>
    <xdr:from>
      <xdr:col>1</xdr:col>
      <xdr:colOff>304165</xdr:colOff>
      <xdr:row>478</xdr:row>
      <xdr:rowOff>46990</xdr:rowOff>
    </xdr:from>
    <xdr:ext cx="838835" cy="1161415"/>
    <xdr:pic>
      <xdr:nvPicPr>
        <xdr:cNvPr id="476" name="图片 22" descr="@A}[9}ZK1330([4(EAZ[{CB">
          <a:extLst>
            <a:ext uri="{FF2B5EF4-FFF2-40B4-BE49-F238E27FC236}">
              <a16:creationId xmlns:a16="http://schemas.microsoft.com/office/drawing/2014/main" id="{793B4787-DA45-466A-82E0-D9F1E8F8C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304165" y="329916790"/>
          <a:ext cx="838835" cy="1161415"/>
        </a:xfrm>
        <a:prstGeom prst="rect">
          <a:avLst/>
        </a:prstGeom>
      </xdr:spPr>
    </xdr:pic>
    <xdr:clientData/>
  </xdr:oneCellAnchor>
  <xdr:oneCellAnchor>
    <xdr:from>
      <xdr:col>1</xdr:col>
      <xdr:colOff>56515</xdr:colOff>
      <xdr:row>479</xdr:row>
      <xdr:rowOff>66040</xdr:rowOff>
    </xdr:from>
    <xdr:ext cx="1261745" cy="966101"/>
    <xdr:pic>
      <xdr:nvPicPr>
        <xdr:cNvPr id="477" name="图片 23" descr="PSTOK]G53]O[R@N{{}`56XR">
          <a:extLst>
            <a:ext uri="{FF2B5EF4-FFF2-40B4-BE49-F238E27FC236}">
              <a16:creationId xmlns:a16="http://schemas.microsoft.com/office/drawing/2014/main" id="{58BB280F-CB97-4AAE-BCA9-DEEFA3C4BA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>
          <a:off x="56515" y="331139800"/>
          <a:ext cx="1261745" cy="966101"/>
        </a:xfrm>
        <a:prstGeom prst="rect">
          <a:avLst/>
        </a:prstGeom>
      </xdr:spPr>
    </xdr:pic>
    <xdr:clientData/>
  </xdr:oneCellAnchor>
  <xdr:oneCellAnchor>
    <xdr:from>
      <xdr:col>1</xdr:col>
      <xdr:colOff>113665</xdr:colOff>
      <xdr:row>480</xdr:row>
      <xdr:rowOff>27940</xdr:rowOff>
    </xdr:from>
    <xdr:ext cx="879475" cy="1143000"/>
    <xdr:pic>
      <xdr:nvPicPr>
        <xdr:cNvPr id="478" name="图片 24" descr="GMT6S)0PSDZ1T5TRO6RHMYQ">
          <a:extLst>
            <a:ext uri="{FF2B5EF4-FFF2-40B4-BE49-F238E27FC236}">
              <a16:creationId xmlns:a16="http://schemas.microsoft.com/office/drawing/2014/main" id="{1F571DA9-6327-4950-90A7-BF29EB4E1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>
          <a:off x="113665" y="332305660"/>
          <a:ext cx="879475" cy="1143000"/>
        </a:xfrm>
        <a:prstGeom prst="rect">
          <a:avLst/>
        </a:prstGeom>
      </xdr:spPr>
    </xdr:pic>
    <xdr:clientData/>
  </xdr:oneCellAnchor>
  <xdr:oneCellAnchor>
    <xdr:from>
      <xdr:col>1</xdr:col>
      <xdr:colOff>46990</xdr:colOff>
      <xdr:row>481</xdr:row>
      <xdr:rowOff>85090</xdr:rowOff>
    </xdr:from>
    <xdr:ext cx="1267460" cy="1045210"/>
    <xdr:pic>
      <xdr:nvPicPr>
        <xdr:cNvPr id="479" name="图片 25" descr=")8N[E@@4[~UMP8`FPRIHQBM">
          <a:extLst>
            <a:ext uri="{FF2B5EF4-FFF2-40B4-BE49-F238E27FC236}">
              <a16:creationId xmlns:a16="http://schemas.microsoft.com/office/drawing/2014/main" id="{34C6C98B-45EE-41F6-83E6-62A55F3BE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>
          <a:off x="46990" y="333566770"/>
          <a:ext cx="1267460" cy="1045210"/>
        </a:xfrm>
        <a:prstGeom prst="rect">
          <a:avLst/>
        </a:prstGeom>
      </xdr:spPr>
    </xdr:pic>
    <xdr:clientData/>
  </xdr:oneCellAnchor>
  <xdr:oneCellAnchor>
    <xdr:from>
      <xdr:col>1</xdr:col>
      <xdr:colOff>104140</xdr:colOff>
      <xdr:row>482</xdr:row>
      <xdr:rowOff>66040</xdr:rowOff>
    </xdr:from>
    <xdr:ext cx="716280" cy="1106805"/>
    <xdr:pic>
      <xdr:nvPicPr>
        <xdr:cNvPr id="480" name="图片 26" descr="%]@H%2%]SFDS`@0IJGW))EU">
          <a:extLst>
            <a:ext uri="{FF2B5EF4-FFF2-40B4-BE49-F238E27FC236}">
              <a16:creationId xmlns:a16="http://schemas.microsoft.com/office/drawing/2014/main" id="{816B289C-92BB-4371-927D-B4F47351D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104140" y="334751680"/>
          <a:ext cx="716280" cy="1106805"/>
        </a:xfrm>
        <a:prstGeom prst="rect">
          <a:avLst/>
        </a:prstGeom>
      </xdr:spPr>
    </xdr:pic>
    <xdr:clientData/>
  </xdr:oneCellAnchor>
  <xdr:oneCellAnchor>
    <xdr:from>
      <xdr:col>1</xdr:col>
      <xdr:colOff>76201</xdr:colOff>
      <xdr:row>483</xdr:row>
      <xdr:rowOff>43815</xdr:rowOff>
    </xdr:from>
    <xdr:ext cx="1272540" cy="951773"/>
    <xdr:pic>
      <xdr:nvPicPr>
        <xdr:cNvPr id="481" name="图片 27" descr="$Y9R(7[KSQ91CA7UR3R3NLT">
          <a:extLst>
            <a:ext uri="{FF2B5EF4-FFF2-40B4-BE49-F238E27FC236}">
              <a16:creationId xmlns:a16="http://schemas.microsoft.com/office/drawing/2014/main" id="{6497E366-ED98-4473-855E-263A070A5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>
          <a:off x="76201" y="335933415"/>
          <a:ext cx="1272540" cy="951773"/>
        </a:xfrm>
        <a:prstGeom prst="rect">
          <a:avLst/>
        </a:prstGeom>
      </xdr:spPr>
    </xdr:pic>
    <xdr:clientData/>
  </xdr:oneCellAnchor>
  <xdr:oneCellAnchor>
    <xdr:from>
      <xdr:col>1</xdr:col>
      <xdr:colOff>113665</xdr:colOff>
      <xdr:row>460</xdr:row>
      <xdr:rowOff>75565</xdr:rowOff>
    </xdr:from>
    <xdr:ext cx="892175" cy="983615"/>
    <xdr:pic>
      <xdr:nvPicPr>
        <xdr:cNvPr id="482" name="图片 33" descr="AP8TS~9LG@3]3E~X9ZR@9[G">
          <a:extLst>
            <a:ext uri="{FF2B5EF4-FFF2-40B4-BE49-F238E27FC236}">
              <a16:creationId xmlns:a16="http://schemas.microsoft.com/office/drawing/2014/main" id="{8556FA8C-5294-428A-AD3E-EA1FDA656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>
          <a:off x="113665" y="308274085"/>
          <a:ext cx="892175" cy="983615"/>
        </a:xfrm>
        <a:prstGeom prst="rect">
          <a:avLst/>
        </a:prstGeom>
      </xdr:spPr>
    </xdr:pic>
    <xdr:clientData/>
  </xdr:oneCellAnchor>
  <xdr:oneCellAnchor>
    <xdr:from>
      <xdr:col>1</xdr:col>
      <xdr:colOff>106045</xdr:colOff>
      <xdr:row>457</xdr:row>
      <xdr:rowOff>22860</xdr:rowOff>
    </xdr:from>
    <xdr:ext cx="1009650" cy="1083310"/>
    <xdr:pic>
      <xdr:nvPicPr>
        <xdr:cNvPr id="483" name="图片 34" descr="BE71E03DF7E27ADA61652B39981BA198">
          <a:extLst>
            <a:ext uri="{FF2B5EF4-FFF2-40B4-BE49-F238E27FC236}">
              <a16:creationId xmlns:a16="http://schemas.microsoft.com/office/drawing/2014/main" id="{A73A6FD2-10B4-4815-BFBB-824C481EC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>
          <a:off x="106045" y="304609500"/>
          <a:ext cx="1009650" cy="1083310"/>
        </a:xfrm>
        <a:prstGeom prst="rect">
          <a:avLst/>
        </a:prstGeom>
      </xdr:spPr>
    </xdr:pic>
    <xdr:clientData/>
  </xdr:oneCellAnchor>
  <xdr:oneCellAnchor>
    <xdr:from>
      <xdr:col>1</xdr:col>
      <xdr:colOff>239395</xdr:colOff>
      <xdr:row>458</xdr:row>
      <xdr:rowOff>14605</xdr:rowOff>
    </xdr:from>
    <xdr:ext cx="877570" cy="1055370"/>
    <xdr:pic>
      <xdr:nvPicPr>
        <xdr:cNvPr id="484" name="图片 38" descr="1EMT131NB4P3)C829((HJ1P">
          <a:extLst>
            <a:ext uri="{FF2B5EF4-FFF2-40B4-BE49-F238E27FC236}">
              <a16:creationId xmlns:a16="http://schemas.microsoft.com/office/drawing/2014/main" id="{BD07317A-301D-49A0-A612-71A73F3F8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>
          <a:off x="239395" y="305805205"/>
          <a:ext cx="877570" cy="105537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55</xdr:row>
      <xdr:rowOff>38100</xdr:rowOff>
    </xdr:from>
    <xdr:to>
      <xdr:col>0</xdr:col>
      <xdr:colOff>516255</xdr:colOff>
      <xdr:row>55</xdr:row>
      <xdr:rowOff>742950</xdr:rowOff>
    </xdr:to>
    <xdr:pic>
      <xdr:nvPicPr>
        <xdr:cNvPr id="72386" name="Picture 21" descr="0024">
          <a:extLst>
            <a:ext uri="{FF2B5EF4-FFF2-40B4-BE49-F238E27FC236}">
              <a16:creationId xmlns:a16="http://schemas.microsoft.com/office/drawing/2014/main" id="{67098F67-894D-B1B9-CD5E-D1FF08AF4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39121080"/>
          <a:ext cx="38100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171</xdr:row>
      <xdr:rowOff>0</xdr:rowOff>
    </xdr:from>
    <xdr:to>
      <xdr:col>0</xdr:col>
      <xdr:colOff>624840</xdr:colOff>
      <xdr:row>171</xdr:row>
      <xdr:rowOff>609600</xdr:rowOff>
    </xdr:to>
    <xdr:pic>
      <xdr:nvPicPr>
        <xdr:cNvPr id="72387" name="Picture 79" descr="0095">
          <a:extLst>
            <a:ext uri="{FF2B5EF4-FFF2-40B4-BE49-F238E27FC236}">
              <a16:creationId xmlns:a16="http://schemas.microsoft.com/office/drawing/2014/main" id="{B6DFDC85-2363-1944-47B1-81CFA656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18094760"/>
          <a:ext cx="6019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190</xdr:row>
      <xdr:rowOff>0</xdr:rowOff>
    </xdr:from>
    <xdr:to>
      <xdr:col>0</xdr:col>
      <xdr:colOff>838200</xdr:colOff>
      <xdr:row>190</xdr:row>
      <xdr:rowOff>548640</xdr:rowOff>
    </xdr:to>
    <xdr:pic>
      <xdr:nvPicPr>
        <xdr:cNvPr id="72388" name="Picture 89" descr="0111">
          <a:extLst>
            <a:ext uri="{FF2B5EF4-FFF2-40B4-BE49-F238E27FC236}">
              <a16:creationId xmlns:a16="http://schemas.microsoft.com/office/drawing/2014/main" id="{AC391BD1-22B8-030A-1CE1-41EF923CE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31414520"/>
          <a:ext cx="80772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297</xdr:row>
      <xdr:rowOff>0</xdr:rowOff>
    </xdr:from>
    <xdr:to>
      <xdr:col>0</xdr:col>
      <xdr:colOff>967740</xdr:colOff>
      <xdr:row>297</xdr:row>
      <xdr:rowOff>476250</xdr:rowOff>
    </xdr:to>
    <xdr:pic>
      <xdr:nvPicPr>
        <xdr:cNvPr id="72389" name="Picture 172" descr="0273">
          <a:extLst>
            <a:ext uri="{FF2B5EF4-FFF2-40B4-BE49-F238E27FC236}">
              <a16:creationId xmlns:a16="http://schemas.microsoft.com/office/drawing/2014/main" id="{E4D9D247-9AEE-C001-BAA3-2A5E6B2DF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01449940"/>
          <a:ext cx="9372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288</xdr:row>
      <xdr:rowOff>0</xdr:rowOff>
    </xdr:from>
    <xdr:to>
      <xdr:col>0</xdr:col>
      <xdr:colOff>701040</xdr:colOff>
      <xdr:row>288</xdr:row>
      <xdr:rowOff>440055</xdr:rowOff>
    </xdr:to>
    <xdr:pic>
      <xdr:nvPicPr>
        <xdr:cNvPr id="72390" name="Picture 190" descr="0251">
          <a:extLst>
            <a:ext uri="{FF2B5EF4-FFF2-40B4-BE49-F238E27FC236}">
              <a16:creationId xmlns:a16="http://schemas.microsoft.com/office/drawing/2014/main" id="{CFAD3F54-B1DE-D9ED-512D-3CE85175B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95544440"/>
          <a:ext cx="6781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355</xdr:row>
      <xdr:rowOff>0</xdr:rowOff>
    </xdr:from>
    <xdr:to>
      <xdr:col>0</xdr:col>
      <xdr:colOff>723900</xdr:colOff>
      <xdr:row>355</xdr:row>
      <xdr:rowOff>457200</xdr:rowOff>
    </xdr:to>
    <xdr:pic>
      <xdr:nvPicPr>
        <xdr:cNvPr id="72391" name="Picture 204" descr="0180">
          <a:extLst>
            <a:ext uri="{FF2B5EF4-FFF2-40B4-BE49-F238E27FC236}">
              <a16:creationId xmlns:a16="http://schemas.microsoft.com/office/drawing/2014/main" id="{C23F43CD-2571-3BF8-E6C6-38AF1E47B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42902740"/>
          <a:ext cx="6858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364</xdr:row>
      <xdr:rowOff>0</xdr:rowOff>
    </xdr:from>
    <xdr:to>
      <xdr:col>0</xdr:col>
      <xdr:colOff>744855</xdr:colOff>
      <xdr:row>364</xdr:row>
      <xdr:rowOff>514350</xdr:rowOff>
    </xdr:to>
    <xdr:pic>
      <xdr:nvPicPr>
        <xdr:cNvPr id="72392" name="Picture 263" descr="2008526132629381">
          <a:extLst>
            <a:ext uri="{FF2B5EF4-FFF2-40B4-BE49-F238E27FC236}">
              <a16:creationId xmlns:a16="http://schemas.microsoft.com/office/drawing/2014/main" id="{AFF27C85-7028-764F-2085-9DF111C9C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8625360"/>
          <a:ext cx="7543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371</xdr:row>
      <xdr:rowOff>0</xdr:rowOff>
    </xdr:from>
    <xdr:to>
      <xdr:col>0</xdr:col>
      <xdr:colOff>929640</xdr:colOff>
      <xdr:row>371</xdr:row>
      <xdr:rowOff>419100</xdr:rowOff>
    </xdr:to>
    <xdr:pic>
      <xdr:nvPicPr>
        <xdr:cNvPr id="72393" name="Picture 270" descr="鱼拼版-S">
          <a:extLst>
            <a:ext uri="{FF2B5EF4-FFF2-40B4-BE49-F238E27FC236}">
              <a16:creationId xmlns:a16="http://schemas.microsoft.com/office/drawing/2014/main" id="{D49C43A9-C256-804E-8F61-C2AEBFC32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252564900"/>
          <a:ext cx="8686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322</xdr:row>
      <xdr:rowOff>0</xdr:rowOff>
    </xdr:from>
    <xdr:to>
      <xdr:col>0</xdr:col>
      <xdr:colOff>853440</xdr:colOff>
      <xdr:row>322</xdr:row>
      <xdr:rowOff>478155</xdr:rowOff>
    </xdr:to>
    <xdr:pic>
      <xdr:nvPicPr>
        <xdr:cNvPr id="72394" name="Picture 279" descr="果数-S">
          <a:extLst>
            <a:ext uri="{FF2B5EF4-FFF2-40B4-BE49-F238E27FC236}">
              <a16:creationId xmlns:a16="http://schemas.microsoft.com/office/drawing/2014/main" id="{5CC69096-9B4C-65AD-2B68-27C1183B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18884500"/>
          <a:ext cx="82296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277</xdr:row>
      <xdr:rowOff>0</xdr:rowOff>
    </xdr:from>
    <xdr:to>
      <xdr:col>0</xdr:col>
      <xdr:colOff>739140</xdr:colOff>
      <xdr:row>277</xdr:row>
      <xdr:rowOff>592455</xdr:rowOff>
    </xdr:to>
    <xdr:pic>
      <xdr:nvPicPr>
        <xdr:cNvPr id="72395" name="Picture 284" descr="m098">
          <a:extLst>
            <a:ext uri="{FF2B5EF4-FFF2-40B4-BE49-F238E27FC236}">
              <a16:creationId xmlns:a16="http://schemas.microsoft.com/office/drawing/2014/main" id="{0969F822-F001-8619-7AE5-003F48576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89143640"/>
          <a:ext cx="71628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276</xdr:row>
      <xdr:rowOff>0</xdr:rowOff>
    </xdr:from>
    <xdr:to>
      <xdr:col>0</xdr:col>
      <xdr:colOff>821055</xdr:colOff>
      <xdr:row>276</xdr:row>
      <xdr:rowOff>668655</xdr:rowOff>
    </xdr:to>
    <xdr:pic>
      <xdr:nvPicPr>
        <xdr:cNvPr id="72396" name="Picture 285" descr="m085">
          <a:extLst>
            <a:ext uri="{FF2B5EF4-FFF2-40B4-BE49-F238E27FC236}">
              <a16:creationId xmlns:a16="http://schemas.microsoft.com/office/drawing/2014/main" id="{5D350C1B-647A-6BA7-79C4-C47A22B91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88366400"/>
          <a:ext cx="8001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368</xdr:row>
      <xdr:rowOff>0</xdr:rowOff>
    </xdr:from>
    <xdr:to>
      <xdr:col>0</xdr:col>
      <xdr:colOff>701040</xdr:colOff>
      <xdr:row>368</xdr:row>
      <xdr:rowOff>419100</xdr:rowOff>
    </xdr:to>
    <xdr:pic>
      <xdr:nvPicPr>
        <xdr:cNvPr id="72397" name="Picture 330" descr="BTB0010-1">
          <a:extLst>
            <a:ext uri="{FF2B5EF4-FFF2-40B4-BE49-F238E27FC236}">
              <a16:creationId xmlns:a16="http://schemas.microsoft.com/office/drawing/2014/main" id="{FCC892B4-51EC-9895-58A3-BC49C0B1E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0903740"/>
          <a:ext cx="5562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370</xdr:row>
      <xdr:rowOff>0</xdr:rowOff>
    </xdr:from>
    <xdr:to>
      <xdr:col>0</xdr:col>
      <xdr:colOff>744855</xdr:colOff>
      <xdr:row>370</xdr:row>
      <xdr:rowOff>495300</xdr:rowOff>
    </xdr:to>
    <xdr:pic>
      <xdr:nvPicPr>
        <xdr:cNvPr id="72398" name="Picture 331" descr="BTB0011-1">
          <a:extLst>
            <a:ext uri="{FF2B5EF4-FFF2-40B4-BE49-F238E27FC236}">
              <a16:creationId xmlns:a16="http://schemas.microsoft.com/office/drawing/2014/main" id="{D3083180-1E8B-46F5-34D4-45D5B21EB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251985780"/>
          <a:ext cx="647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369</xdr:row>
      <xdr:rowOff>0</xdr:rowOff>
    </xdr:from>
    <xdr:to>
      <xdr:col>0</xdr:col>
      <xdr:colOff>744855</xdr:colOff>
      <xdr:row>369</xdr:row>
      <xdr:rowOff>438150</xdr:rowOff>
    </xdr:to>
    <xdr:pic>
      <xdr:nvPicPr>
        <xdr:cNvPr id="72399" name="Picture 332" descr="BTB0014-1">
          <a:extLst>
            <a:ext uri="{FF2B5EF4-FFF2-40B4-BE49-F238E27FC236}">
              <a16:creationId xmlns:a16="http://schemas.microsoft.com/office/drawing/2014/main" id="{F6DADEEA-364E-DFC4-0B64-E21A97452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251437140"/>
          <a:ext cx="6096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359</xdr:row>
      <xdr:rowOff>0</xdr:rowOff>
    </xdr:from>
    <xdr:to>
      <xdr:col>0</xdr:col>
      <xdr:colOff>782955</xdr:colOff>
      <xdr:row>359</xdr:row>
      <xdr:rowOff>571500</xdr:rowOff>
    </xdr:to>
    <xdr:pic>
      <xdr:nvPicPr>
        <xdr:cNvPr id="72400" name="Picture 335" descr="BTB0018">
          <a:extLst>
            <a:ext uri="{FF2B5EF4-FFF2-40B4-BE49-F238E27FC236}">
              <a16:creationId xmlns:a16="http://schemas.microsoft.com/office/drawing/2014/main" id="{803F62EA-AB46-6DDC-4FC7-2BD75C9BD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5554500"/>
          <a:ext cx="6019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360</xdr:row>
      <xdr:rowOff>0</xdr:rowOff>
    </xdr:from>
    <xdr:to>
      <xdr:col>0</xdr:col>
      <xdr:colOff>706755</xdr:colOff>
      <xdr:row>360</xdr:row>
      <xdr:rowOff>495300</xdr:rowOff>
    </xdr:to>
    <xdr:pic>
      <xdr:nvPicPr>
        <xdr:cNvPr id="72401" name="Picture 337" descr="BTB0019">
          <a:extLst>
            <a:ext uri="{FF2B5EF4-FFF2-40B4-BE49-F238E27FC236}">
              <a16:creationId xmlns:a16="http://schemas.microsoft.com/office/drawing/2014/main" id="{E7B5F31C-49FA-75BE-2BCC-684F98A0D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46240300"/>
          <a:ext cx="5257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</xdr:colOff>
      <xdr:row>361</xdr:row>
      <xdr:rowOff>0</xdr:rowOff>
    </xdr:from>
    <xdr:to>
      <xdr:col>0</xdr:col>
      <xdr:colOff>701040</xdr:colOff>
      <xdr:row>361</xdr:row>
      <xdr:rowOff>514350</xdr:rowOff>
    </xdr:to>
    <xdr:pic>
      <xdr:nvPicPr>
        <xdr:cNvPr id="72402" name="Picture 339" descr="BTB0020">
          <a:extLst>
            <a:ext uri="{FF2B5EF4-FFF2-40B4-BE49-F238E27FC236}">
              <a16:creationId xmlns:a16="http://schemas.microsoft.com/office/drawing/2014/main" id="{69C4956A-F594-020E-22AB-005A21125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246834660"/>
          <a:ext cx="5257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362</xdr:row>
      <xdr:rowOff>0</xdr:rowOff>
    </xdr:from>
    <xdr:to>
      <xdr:col>0</xdr:col>
      <xdr:colOff>662940</xdr:colOff>
      <xdr:row>362</xdr:row>
      <xdr:rowOff>434340</xdr:rowOff>
    </xdr:to>
    <xdr:pic>
      <xdr:nvPicPr>
        <xdr:cNvPr id="72403" name="Picture 340" descr="BTB0021">
          <a:extLst>
            <a:ext uri="{FF2B5EF4-FFF2-40B4-BE49-F238E27FC236}">
              <a16:creationId xmlns:a16="http://schemas.microsoft.com/office/drawing/2014/main" id="{2B512071-9335-84A8-D9F4-300506351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247497600"/>
          <a:ext cx="5181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363</xdr:row>
      <xdr:rowOff>0</xdr:rowOff>
    </xdr:from>
    <xdr:to>
      <xdr:col>0</xdr:col>
      <xdr:colOff>571500</xdr:colOff>
      <xdr:row>363</xdr:row>
      <xdr:rowOff>533400</xdr:rowOff>
    </xdr:to>
    <xdr:pic>
      <xdr:nvPicPr>
        <xdr:cNvPr id="72404" name="Picture 342" descr="BTB0022">
          <a:extLst>
            <a:ext uri="{FF2B5EF4-FFF2-40B4-BE49-F238E27FC236}">
              <a16:creationId xmlns:a16="http://schemas.microsoft.com/office/drawing/2014/main" id="{AA6A56F7-BC7D-CC95-8D76-F43454E3A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48053860"/>
          <a:ext cx="48006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365</xdr:row>
      <xdr:rowOff>0</xdr:rowOff>
    </xdr:from>
    <xdr:to>
      <xdr:col>0</xdr:col>
      <xdr:colOff>624840</xdr:colOff>
      <xdr:row>365</xdr:row>
      <xdr:rowOff>510540</xdr:rowOff>
    </xdr:to>
    <xdr:pic>
      <xdr:nvPicPr>
        <xdr:cNvPr id="72405" name="Picture 344" descr="BTB0024">
          <a:extLst>
            <a:ext uri="{FF2B5EF4-FFF2-40B4-BE49-F238E27FC236}">
              <a16:creationId xmlns:a16="http://schemas.microsoft.com/office/drawing/2014/main" id="{F95A36D6-26F6-07D1-5B16-D00495237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49204480"/>
          <a:ext cx="5029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366</xdr:row>
      <xdr:rowOff>0</xdr:rowOff>
    </xdr:from>
    <xdr:to>
      <xdr:col>0</xdr:col>
      <xdr:colOff>548640</xdr:colOff>
      <xdr:row>366</xdr:row>
      <xdr:rowOff>478155</xdr:rowOff>
    </xdr:to>
    <xdr:pic>
      <xdr:nvPicPr>
        <xdr:cNvPr id="72406" name="Picture 346" descr="BTB0025">
          <a:extLst>
            <a:ext uri="{FF2B5EF4-FFF2-40B4-BE49-F238E27FC236}">
              <a16:creationId xmlns:a16="http://schemas.microsoft.com/office/drawing/2014/main" id="{FE5DA555-D3E3-0F14-801F-C538FAB55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49791220"/>
          <a:ext cx="4572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356</xdr:row>
      <xdr:rowOff>0</xdr:rowOff>
    </xdr:from>
    <xdr:to>
      <xdr:col>0</xdr:col>
      <xdr:colOff>762000</xdr:colOff>
      <xdr:row>356</xdr:row>
      <xdr:rowOff>510540</xdr:rowOff>
    </xdr:to>
    <xdr:pic>
      <xdr:nvPicPr>
        <xdr:cNvPr id="72407" name="Picture 352" descr="BTB0013">
          <a:extLst>
            <a:ext uri="{FF2B5EF4-FFF2-40B4-BE49-F238E27FC236}">
              <a16:creationId xmlns:a16="http://schemas.microsoft.com/office/drawing/2014/main" id="{21F78977-43E3-7423-130A-57E5381CA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43558060"/>
          <a:ext cx="6400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384</xdr:row>
      <xdr:rowOff>0</xdr:rowOff>
    </xdr:from>
    <xdr:to>
      <xdr:col>0</xdr:col>
      <xdr:colOff>624840</xdr:colOff>
      <xdr:row>384</xdr:row>
      <xdr:rowOff>510540</xdr:rowOff>
    </xdr:to>
    <xdr:pic>
      <xdr:nvPicPr>
        <xdr:cNvPr id="72408" name="Picture 354" descr="BTB0016">
          <a:extLst>
            <a:ext uri="{FF2B5EF4-FFF2-40B4-BE49-F238E27FC236}">
              <a16:creationId xmlns:a16="http://schemas.microsoft.com/office/drawing/2014/main" id="{D7F1FC1C-4CF3-1F34-477E-E14B6DFDB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60878320"/>
          <a:ext cx="5410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358</xdr:row>
      <xdr:rowOff>0</xdr:rowOff>
    </xdr:from>
    <xdr:to>
      <xdr:col>0</xdr:col>
      <xdr:colOff>739140</xdr:colOff>
      <xdr:row>358</xdr:row>
      <xdr:rowOff>592455</xdr:rowOff>
    </xdr:to>
    <xdr:pic>
      <xdr:nvPicPr>
        <xdr:cNvPr id="72409" name="Picture 360" descr="BTB0017">
          <a:extLst>
            <a:ext uri="{FF2B5EF4-FFF2-40B4-BE49-F238E27FC236}">
              <a16:creationId xmlns:a16="http://schemas.microsoft.com/office/drawing/2014/main" id="{8C27A9AD-0045-33E6-17A6-50774B011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44883940"/>
          <a:ext cx="56388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354</xdr:row>
      <xdr:rowOff>0</xdr:rowOff>
    </xdr:from>
    <xdr:to>
      <xdr:col>0</xdr:col>
      <xdr:colOff>647700</xdr:colOff>
      <xdr:row>354</xdr:row>
      <xdr:rowOff>438150</xdr:rowOff>
    </xdr:to>
    <xdr:pic>
      <xdr:nvPicPr>
        <xdr:cNvPr id="72410" name="Picture 377" descr="JSB0011">
          <a:extLst>
            <a:ext uri="{FF2B5EF4-FFF2-40B4-BE49-F238E27FC236}">
              <a16:creationId xmlns:a16="http://schemas.microsoft.com/office/drawing/2014/main" id="{58F74A42-700E-F115-259C-D502F0C2C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42277900"/>
          <a:ext cx="60198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357</xdr:row>
      <xdr:rowOff>0</xdr:rowOff>
    </xdr:from>
    <xdr:to>
      <xdr:col>0</xdr:col>
      <xdr:colOff>739140</xdr:colOff>
      <xdr:row>357</xdr:row>
      <xdr:rowOff>533400</xdr:rowOff>
    </xdr:to>
    <xdr:pic>
      <xdr:nvPicPr>
        <xdr:cNvPr id="72411" name="Picture 378" descr="BTB0014">
          <a:extLst>
            <a:ext uri="{FF2B5EF4-FFF2-40B4-BE49-F238E27FC236}">
              <a16:creationId xmlns:a16="http://schemas.microsoft.com/office/drawing/2014/main" id="{100CCB3F-9913-5B05-A3A0-090A25980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44137180"/>
          <a:ext cx="65532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157</xdr:row>
      <xdr:rowOff>0</xdr:rowOff>
    </xdr:from>
    <xdr:to>
      <xdr:col>0</xdr:col>
      <xdr:colOff>819150</xdr:colOff>
      <xdr:row>157</xdr:row>
      <xdr:rowOff>401955</xdr:rowOff>
    </xdr:to>
    <xdr:pic>
      <xdr:nvPicPr>
        <xdr:cNvPr id="72412" name="Picture 389" descr="BTG0036">
          <a:extLst>
            <a:ext uri="{FF2B5EF4-FFF2-40B4-BE49-F238E27FC236}">
              <a16:creationId xmlns:a16="http://schemas.microsoft.com/office/drawing/2014/main" id="{507DA840-6CEC-92D3-DDAE-457464769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7190540"/>
          <a:ext cx="7696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155</xdr:row>
      <xdr:rowOff>0</xdr:rowOff>
    </xdr:from>
    <xdr:to>
      <xdr:col>0</xdr:col>
      <xdr:colOff>777240</xdr:colOff>
      <xdr:row>155</xdr:row>
      <xdr:rowOff>438150</xdr:rowOff>
    </xdr:to>
    <xdr:pic>
      <xdr:nvPicPr>
        <xdr:cNvPr id="72413" name="Picture 390" descr="BTG0035">
          <a:extLst>
            <a:ext uri="{FF2B5EF4-FFF2-40B4-BE49-F238E27FC236}">
              <a16:creationId xmlns:a16="http://schemas.microsoft.com/office/drawing/2014/main" id="{77830F02-2D99-060F-FEB9-A757360E5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06032300"/>
          <a:ext cx="7620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152</xdr:row>
      <xdr:rowOff>0</xdr:rowOff>
    </xdr:from>
    <xdr:to>
      <xdr:col>0</xdr:col>
      <xdr:colOff>777240</xdr:colOff>
      <xdr:row>152</xdr:row>
      <xdr:rowOff>457200</xdr:rowOff>
    </xdr:to>
    <xdr:pic>
      <xdr:nvPicPr>
        <xdr:cNvPr id="72414" name="Picture 393" descr="BTG0032">
          <a:extLst>
            <a:ext uri="{FF2B5EF4-FFF2-40B4-BE49-F238E27FC236}">
              <a16:creationId xmlns:a16="http://schemas.microsoft.com/office/drawing/2014/main" id="{30113CC2-9049-51C9-9D89-5BD0C6D46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04401620"/>
          <a:ext cx="7620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151</xdr:row>
      <xdr:rowOff>0</xdr:rowOff>
    </xdr:from>
    <xdr:to>
      <xdr:col>0</xdr:col>
      <xdr:colOff>662940</xdr:colOff>
      <xdr:row>151</xdr:row>
      <xdr:rowOff>510540</xdr:rowOff>
    </xdr:to>
    <xdr:pic>
      <xdr:nvPicPr>
        <xdr:cNvPr id="72415" name="Picture 410" descr="BTG0020-1">
          <a:extLst>
            <a:ext uri="{FF2B5EF4-FFF2-40B4-BE49-F238E27FC236}">
              <a16:creationId xmlns:a16="http://schemas.microsoft.com/office/drawing/2014/main" id="{30FD54B9-F197-6A11-ADFA-CE3CBD92B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03852980"/>
          <a:ext cx="60960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154</xdr:row>
      <xdr:rowOff>0</xdr:rowOff>
    </xdr:from>
    <xdr:to>
      <xdr:col>0</xdr:col>
      <xdr:colOff>624840</xdr:colOff>
      <xdr:row>154</xdr:row>
      <xdr:rowOff>548640</xdr:rowOff>
    </xdr:to>
    <xdr:pic>
      <xdr:nvPicPr>
        <xdr:cNvPr id="72416" name="Picture 433" descr="BTG0034">
          <a:extLst>
            <a:ext uri="{FF2B5EF4-FFF2-40B4-BE49-F238E27FC236}">
              <a16:creationId xmlns:a16="http://schemas.microsoft.com/office/drawing/2014/main" id="{DF347506-844C-517B-69DE-1F6844162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05437940"/>
          <a:ext cx="44196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153</xdr:row>
      <xdr:rowOff>0</xdr:rowOff>
    </xdr:from>
    <xdr:to>
      <xdr:col>0</xdr:col>
      <xdr:colOff>476250</xdr:colOff>
      <xdr:row>153</xdr:row>
      <xdr:rowOff>434340</xdr:rowOff>
    </xdr:to>
    <xdr:pic>
      <xdr:nvPicPr>
        <xdr:cNvPr id="72417" name="Picture 435" descr="BTG0033">
          <a:extLst>
            <a:ext uri="{FF2B5EF4-FFF2-40B4-BE49-F238E27FC236}">
              <a16:creationId xmlns:a16="http://schemas.microsoft.com/office/drawing/2014/main" id="{46ED5502-A918-CD6C-1025-1989287AF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04919780"/>
          <a:ext cx="3352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166</xdr:row>
      <xdr:rowOff>30480</xdr:rowOff>
    </xdr:from>
    <xdr:to>
      <xdr:col>0</xdr:col>
      <xdr:colOff>857250</xdr:colOff>
      <xdr:row>166</xdr:row>
      <xdr:rowOff>571500</xdr:rowOff>
    </xdr:to>
    <xdr:pic>
      <xdr:nvPicPr>
        <xdr:cNvPr id="72418" name="Picture 439" descr="BTL001">
          <a:extLst>
            <a:ext uri="{FF2B5EF4-FFF2-40B4-BE49-F238E27FC236}">
              <a16:creationId xmlns:a16="http://schemas.microsoft.com/office/drawing/2014/main" id="{E973C723-9E95-B437-C21C-39A2B7629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14764820"/>
          <a:ext cx="78486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185</xdr:row>
      <xdr:rowOff>0</xdr:rowOff>
    </xdr:from>
    <xdr:to>
      <xdr:col>0</xdr:col>
      <xdr:colOff>973455</xdr:colOff>
      <xdr:row>185</xdr:row>
      <xdr:rowOff>516255</xdr:rowOff>
    </xdr:to>
    <xdr:pic>
      <xdr:nvPicPr>
        <xdr:cNvPr id="72419" name="Picture 444" descr="BTL0013">
          <a:extLst>
            <a:ext uri="{FF2B5EF4-FFF2-40B4-BE49-F238E27FC236}">
              <a16:creationId xmlns:a16="http://schemas.microsoft.com/office/drawing/2014/main" id="{60B1C3A2-F924-025A-AF68-B987B81A5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8488440"/>
          <a:ext cx="9448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187</xdr:row>
      <xdr:rowOff>0</xdr:rowOff>
    </xdr:from>
    <xdr:to>
      <xdr:col>0</xdr:col>
      <xdr:colOff>891540</xdr:colOff>
      <xdr:row>187</xdr:row>
      <xdr:rowOff>363855</xdr:rowOff>
    </xdr:to>
    <xdr:pic>
      <xdr:nvPicPr>
        <xdr:cNvPr id="72420" name="Picture 445" descr="BTL0014">
          <a:extLst>
            <a:ext uri="{FF2B5EF4-FFF2-40B4-BE49-F238E27FC236}">
              <a16:creationId xmlns:a16="http://schemas.microsoft.com/office/drawing/2014/main" id="{0FC690C3-219B-BE85-887B-500FDC189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29760980"/>
          <a:ext cx="86868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189</xdr:row>
      <xdr:rowOff>0</xdr:rowOff>
    </xdr:from>
    <xdr:to>
      <xdr:col>0</xdr:col>
      <xdr:colOff>897255</xdr:colOff>
      <xdr:row>189</xdr:row>
      <xdr:rowOff>472440</xdr:rowOff>
    </xdr:to>
    <xdr:pic>
      <xdr:nvPicPr>
        <xdr:cNvPr id="72421" name="Picture 447" descr="BTL0016">
          <a:extLst>
            <a:ext uri="{FF2B5EF4-FFF2-40B4-BE49-F238E27FC236}">
              <a16:creationId xmlns:a16="http://schemas.microsoft.com/office/drawing/2014/main" id="{928A54D0-1E11-694B-BFD0-55C7A852C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30858260"/>
          <a:ext cx="8763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191</xdr:row>
      <xdr:rowOff>0</xdr:rowOff>
    </xdr:from>
    <xdr:to>
      <xdr:col>0</xdr:col>
      <xdr:colOff>876300</xdr:colOff>
      <xdr:row>191</xdr:row>
      <xdr:rowOff>554355</xdr:rowOff>
    </xdr:to>
    <xdr:pic>
      <xdr:nvPicPr>
        <xdr:cNvPr id="72422" name="Picture 448" descr="BTL0018-G">
          <a:extLst>
            <a:ext uri="{FF2B5EF4-FFF2-40B4-BE49-F238E27FC236}">
              <a16:creationId xmlns:a16="http://schemas.microsoft.com/office/drawing/2014/main" id="{F8923741-98EA-B943-69B5-F63D6C9AC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32031740"/>
          <a:ext cx="8001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194</xdr:row>
      <xdr:rowOff>0</xdr:rowOff>
    </xdr:from>
    <xdr:to>
      <xdr:col>0</xdr:col>
      <xdr:colOff>891540</xdr:colOff>
      <xdr:row>194</xdr:row>
      <xdr:rowOff>586740</xdr:rowOff>
    </xdr:to>
    <xdr:pic>
      <xdr:nvPicPr>
        <xdr:cNvPr id="72423" name="Picture 449" descr="BTL0020">
          <a:extLst>
            <a:ext uri="{FF2B5EF4-FFF2-40B4-BE49-F238E27FC236}">
              <a16:creationId xmlns:a16="http://schemas.microsoft.com/office/drawing/2014/main" id="{D31ACFB6-F3FE-EE77-82F4-197039031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4089140"/>
          <a:ext cx="88392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197</xdr:row>
      <xdr:rowOff>0</xdr:rowOff>
    </xdr:from>
    <xdr:to>
      <xdr:col>0</xdr:col>
      <xdr:colOff>891540</xdr:colOff>
      <xdr:row>197</xdr:row>
      <xdr:rowOff>476250</xdr:rowOff>
    </xdr:to>
    <xdr:pic>
      <xdr:nvPicPr>
        <xdr:cNvPr id="72424" name="Picture 450" descr="BTL0022">
          <a:extLst>
            <a:ext uri="{FF2B5EF4-FFF2-40B4-BE49-F238E27FC236}">
              <a16:creationId xmlns:a16="http://schemas.microsoft.com/office/drawing/2014/main" id="{751C25B3-B70C-A18E-A3F6-BDF7E1C00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36550400"/>
          <a:ext cx="86868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168</xdr:row>
      <xdr:rowOff>0</xdr:rowOff>
    </xdr:from>
    <xdr:to>
      <xdr:col>0</xdr:col>
      <xdr:colOff>914400</xdr:colOff>
      <xdr:row>168</xdr:row>
      <xdr:rowOff>516255</xdr:rowOff>
    </xdr:to>
    <xdr:pic>
      <xdr:nvPicPr>
        <xdr:cNvPr id="72425" name="Picture 452" descr="BTL003">
          <a:extLst>
            <a:ext uri="{FF2B5EF4-FFF2-40B4-BE49-F238E27FC236}">
              <a16:creationId xmlns:a16="http://schemas.microsoft.com/office/drawing/2014/main" id="{88D3DA36-C6C6-9779-FA52-BEBF79470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6029740"/>
          <a:ext cx="87630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169</xdr:row>
      <xdr:rowOff>0</xdr:rowOff>
    </xdr:from>
    <xdr:to>
      <xdr:col>0</xdr:col>
      <xdr:colOff>1005840</xdr:colOff>
      <xdr:row>169</xdr:row>
      <xdr:rowOff>548640</xdr:rowOff>
    </xdr:to>
    <xdr:pic>
      <xdr:nvPicPr>
        <xdr:cNvPr id="72426" name="Picture 453" descr="BTL004">
          <a:extLst>
            <a:ext uri="{FF2B5EF4-FFF2-40B4-BE49-F238E27FC236}">
              <a16:creationId xmlns:a16="http://schemas.microsoft.com/office/drawing/2014/main" id="{243D5185-8BF4-311E-C341-45D1C4D44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6624100"/>
          <a:ext cx="97536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167</xdr:row>
      <xdr:rowOff>0</xdr:rowOff>
    </xdr:from>
    <xdr:to>
      <xdr:col>0</xdr:col>
      <xdr:colOff>971550</xdr:colOff>
      <xdr:row>167</xdr:row>
      <xdr:rowOff>628650</xdr:rowOff>
    </xdr:to>
    <xdr:pic>
      <xdr:nvPicPr>
        <xdr:cNvPr id="72427" name="Picture 455" descr="BTL005">
          <a:extLst>
            <a:ext uri="{FF2B5EF4-FFF2-40B4-BE49-F238E27FC236}">
              <a16:creationId xmlns:a16="http://schemas.microsoft.com/office/drawing/2014/main" id="{25CF19EC-0087-CBB2-34E1-21885B031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15343940"/>
          <a:ext cx="92202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174</xdr:row>
      <xdr:rowOff>0</xdr:rowOff>
    </xdr:from>
    <xdr:to>
      <xdr:col>0</xdr:col>
      <xdr:colOff>876300</xdr:colOff>
      <xdr:row>174</xdr:row>
      <xdr:rowOff>396240</xdr:rowOff>
    </xdr:to>
    <xdr:pic>
      <xdr:nvPicPr>
        <xdr:cNvPr id="72428" name="Picture 456" descr="BTL007">
          <a:extLst>
            <a:ext uri="{FF2B5EF4-FFF2-40B4-BE49-F238E27FC236}">
              <a16:creationId xmlns:a16="http://schemas.microsoft.com/office/drawing/2014/main" id="{51E874D6-A6E2-45C3-A807-C53E353B7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20281700"/>
          <a:ext cx="8458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176</xdr:row>
      <xdr:rowOff>114300</xdr:rowOff>
    </xdr:from>
    <xdr:to>
      <xdr:col>0</xdr:col>
      <xdr:colOff>782955</xdr:colOff>
      <xdr:row>176</xdr:row>
      <xdr:rowOff>662940</xdr:rowOff>
    </xdr:to>
    <xdr:pic>
      <xdr:nvPicPr>
        <xdr:cNvPr id="72429" name="Picture 457" descr="BTL008">
          <a:extLst>
            <a:ext uri="{FF2B5EF4-FFF2-40B4-BE49-F238E27FC236}">
              <a16:creationId xmlns:a16="http://schemas.microsoft.com/office/drawing/2014/main" id="{AE949928-977F-390E-AC3C-750705F15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1820940"/>
          <a:ext cx="6781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177</xdr:row>
      <xdr:rowOff>0</xdr:rowOff>
    </xdr:from>
    <xdr:to>
      <xdr:col>0</xdr:col>
      <xdr:colOff>706755</xdr:colOff>
      <xdr:row>177</xdr:row>
      <xdr:rowOff>704850</xdr:rowOff>
    </xdr:to>
    <xdr:pic>
      <xdr:nvPicPr>
        <xdr:cNvPr id="72430" name="Picture 460" descr="BTL008-C">
          <a:extLst>
            <a:ext uri="{FF2B5EF4-FFF2-40B4-BE49-F238E27FC236}">
              <a16:creationId xmlns:a16="http://schemas.microsoft.com/office/drawing/2014/main" id="{B8588E4C-EA8A-993E-9AAB-30AB9092D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22476260"/>
          <a:ext cx="67818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201</xdr:row>
      <xdr:rowOff>152400</xdr:rowOff>
    </xdr:from>
    <xdr:to>
      <xdr:col>0</xdr:col>
      <xdr:colOff>1028700</xdr:colOff>
      <xdr:row>201</xdr:row>
      <xdr:rowOff>457200</xdr:rowOff>
    </xdr:to>
    <xdr:pic>
      <xdr:nvPicPr>
        <xdr:cNvPr id="72431" name="Picture 464" descr="BTM001">
          <a:extLst>
            <a:ext uri="{FF2B5EF4-FFF2-40B4-BE49-F238E27FC236}">
              <a16:creationId xmlns:a16="http://schemas.microsoft.com/office/drawing/2014/main" id="{6894DCBA-AAAF-CE3F-BD46-39772B80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39461240"/>
          <a:ext cx="94488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217</xdr:row>
      <xdr:rowOff>0</xdr:rowOff>
    </xdr:from>
    <xdr:to>
      <xdr:col>0</xdr:col>
      <xdr:colOff>815340</xdr:colOff>
      <xdr:row>217</xdr:row>
      <xdr:rowOff>586740</xdr:rowOff>
    </xdr:to>
    <xdr:pic>
      <xdr:nvPicPr>
        <xdr:cNvPr id="72432" name="Picture 466" descr="BTM0010">
          <a:extLst>
            <a:ext uri="{FF2B5EF4-FFF2-40B4-BE49-F238E27FC236}">
              <a16:creationId xmlns:a16="http://schemas.microsoft.com/office/drawing/2014/main" id="{3A20C6A8-90F7-54A1-C9FE-A1CCE9197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50106380"/>
          <a:ext cx="79248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221</xdr:row>
      <xdr:rowOff>0</xdr:rowOff>
    </xdr:from>
    <xdr:to>
      <xdr:col>0</xdr:col>
      <xdr:colOff>990600</xdr:colOff>
      <xdr:row>221</xdr:row>
      <xdr:rowOff>478155</xdr:rowOff>
    </xdr:to>
    <xdr:pic>
      <xdr:nvPicPr>
        <xdr:cNvPr id="72433" name="Picture 467" descr="BTM0011">
          <a:extLst>
            <a:ext uri="{FF2B5EF4-FFF2-40B4-BE49-F238E27FC236}">
              <a16:creationId xmlns:a16="http://schemas.microsoft.com/office/drawing/2014/main" id="{F9681377-637F-535D-5558-5E0DB8A11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2781000"/>
          <a:ext cx="9525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224</xdr:row>
      <xdr:rowOff>0</xdr:rowOff>
    </xdr:from>
    <xdr:to>
      <xdr:col>0</xdr:col>
      <xdr:colOff>821055</xdr:colOff>
      <xdr:row>224</xdr:row>
      <xdr:rowOff>419100</xdr:rowOff>
    </xdr:to>
    <xdr:pic>
      <xdr:nvPicPr>
        <xdr:cNvPr id="72434" name="Picture 468" descr="BTM0013">
          <a:extLst>
            <a:ext uri="{FF2B5EF4-FFF2-40B4-BE49-F238E27FC236}">
              <a16:creationId xmlns:a16="http://schemas.microsoft.com/office/drawing/2014/main" id="{8776D6B0-0507-5CA3-413E-9D1241F45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54602180"/>
          <a:ext cx="7848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223</xdr:row>
      <xdr:rowOff>0</xdr:rowOff>
    </xdr:from>
    <xdr:to>
      <xdr:col>0</xdr:col>
      <xdr:colOff>891540</xdr:colOff>
      <xdr:row>223</xdr:row>
      <xdr:rowOff>554355</xdr:rowOff>
    </xdr:to>
    <xdr:pic>
      <xdr:nvPicPr>
        <xdr:cNvPr id="72435" name="Picture 469" descr="BTM0012">
          <a:extLst>
            <a:ext uri="{FF2B5EF4-FFF2-40B4-BE49-F238E27FC236}">
              <a16:creationId xmlns:a16="http://schemas.microsoft.com/office/drawing/2014/main" id="{5F78A774-3D42-C129-B963-563F76A82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53954480"/>
          <a:ext cx="8610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219</xdr:row>
      <xdr:rowOff>0</xdr:rowOff>
    </xdr:from>
    <xdr:to>
      <xdr:col>0</xdr:col>
      <xdr:colOff>933450</xdr:colOff>
      <xdr:row>219</xdr:row>
      <xdr:rowOff>516255</xdr:rowOff>
    </xdr:to>
    <xdr:pic>
      <xdr:nvPicPr>
        <xdr:cNvPr id="72436" name="Picture 470" descr="BTM0014">
          <a:extLst>
            <a:ext uri="{FF2B5EF4-FFF2-40B4-BE49-F238E27FC236}">
              <a16:creationId xmlns:a16="http://schemas.microsoft.com/office/drawing/2014/main" id="{53C0C34F-011F-19C4-1393-BE419260F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51371300"/>
          <a:ext cx="91440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222</xdr:row>
      <xdr:rowOff>0</xdr:rowOff>
    </xdr:from>
    <xdr:to>
      <xdr:col>0</xdr:col>
      <xdr:colOff>935355</xdr:colOff>
      <xdr:row>222</xdr:row>
      <xdr:rowOff>554355</xdr:rowOff>
    </xdr:to>
    <xdr:pic>
      <xdr:nvPicPr>
        <xdr:cNvPr id="72437" name="Picture 471" descr="BTM0015">
          <a:extLst>
            <a:ext uri="{FF2B5EF4-FFF2-40B4-BE49-F238E27FC236}">
              <a16:creationId xmlns:a16="http://schemas.microsoft.com/office/drawing/2014/main" id="{24067D99-51EC-8693-789B-D946ACAC4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53322020"/>
          <a:ext cx="9372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225</xdr:row>
      <xdr:rowOff>0</xdr:rowOff>
    </xdr:from>
    <xdr:to>
      <xdr:col>0</xdr:col>
      <xdr:colOff>952500</xdr:colOff>
      <xdr:row>225</xdr:row>
      <xdr:rowOff>438150</xdr:rowOff>
    </xdr:to>
    <xdr:pic>
      <xdr:nvPicPr>
        <xdr:cNvPr id="72438" name="Picture 472" descr="BTM0016">
          <a:extLst>
            <a:ext uri="{FF2B5EF4-FFF2-40B4-BE49-F238E27FC236}">
              <a16:creationId xmlns:a16="http://schemas.microsoft.com/office/drawing/2014/main" id="{2627410A-F075-B3D7-B8AB-28B39461C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55188920"/>
          <a:ext cx="90678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226</xdr:row>
      <xdr:rowOff>0</xdr:rowOff>
    </xdr:from>
    <xdr:to>
      <xdr:col>0</xdr:col>
      <xdr:colOff>971550</xdr:colOff>
      <xdr:row>226</xdr:row>
      <xdr:rowOff>586740</xdr:rowOff>
    </xdr:to>
    <xdr:pic>
      <xdr:nvPicPr>
        <xdr:cNvPr id="72439" name="Picture 473" descr="BTM0017">
          <a:extLst>
            <a:ext uri="{FF2B5EF4-FFF2-40B4-BE49-F238E27FC236}">
              <a16:creationId xmlns:a16="http://schemas.microsoft.com/office/drawing/2014/main" id="{0FE09B8C-C5AE-90F0-2397-894EFE759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55699460"/>
          <a:ext cx="91440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228</xdr:row>
      <xdr:rowOff>0</xdr:rowOff>
    </xdr:from>
    <xdr:to>
      <xdr:col>0</xdr:col>
      <xdr:colOff>891540</xdr:colOff>
      <xdr:row>228</xdr:row>
      <xdr:rowOff>609600</xdr:rowOff>
    </xdr:to>
    <xdr:pic>
      <xdr:nvPicPr>
        <xdr:cNvPr id="72440" name="Picture 474" descr="BTM0018">
          <a:extLst>
            <a:ext uri="{FF2B5EF4-FFF2-40B4-BE49-F238E27FC236}">
              <a16:creationId xmlns:a16="http://schemas.microsoft.com/office/drawing/2014/main" id="{1F22CE67-9929-222B-A420-B45CA51C9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57238700"/>
          <a:ext cx="8305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207</xdr:row>
      <xdr:rowOff>0</xdr:rowOff>
    </xdr:from>
    <xdr:to>
      <xdr:col>0</xdr:col>
      <xdr:colOff>762000</xdr:colOff>
      <xdr:row>207</xdr:row>
      <xdr:rowOff>624840</xdr:rowOff>
    </xdr:to>
    <xdr:pic>
      <xdr:nvPicPr>
        <xdr:cNvPr id="72441" name="Picture 477" descr="BTM002">
          <a:extLst>
            <a:ext uri="{FF2B5EF4-FFF2-40B4-BE49-F238E27FC236}">
              <a16:creationId xmlns:a16="http://schemas.microsoft.com/office/drawing/2014/main" id="{69D20117-9CCD-5296-2977-818F7DC77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43499840"/>
          <a:ext cx="7315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232</xdr:row>
      <xdr:rowOff>0</xdr:rowOff>
    </xdr:from>
    <xdr:to>
      <xdr:col>0</xdr:col>
      <xdr:colOff>935355</xdr:colOff>
      <xdr:row>232</xdr:row>
      <xdr:rowOff>495300</xdr:rowOff>
    </xdr:to>
    <xdr:pic>
      <xdr:nvPicPr>
        <xdr:cNvPr id="72442" name="Picture 479" descr="BTM0021">
          <a:extLst>
            <a:ext uri="{FF2B5EF4-FFF2-40B4-BE49-F238E27FC236}">
              <a16:creationId xmlns:a16="http://schemas.microsoft.com/office/drawing/2014/main" id="{DEA203F6-F5E1-0C91-6678-2CCCF3266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59981900"/>
          <a:ext cx="92202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233</xdr:row>
      <xdr:rowOff>0</xdr:rowOff>
    </xdr:from>
    <xdr:to>
      <xdr:col>0</xdr:col>
      <xdr:colOff>935355</xdr:colOff>
      <xdr:row>233</xdr:row>
      <xdr:rowOff>554355</xdr:rowOff>
    </xdr:to>
    <xdr:pic>
      <xdr:nvPicPr>
        <xdr:cNvPr id="72443" name="Picture 480" descr="BTM0022">
          <a:extLst>
            <a:ext uri="{FF2B5EF4-FFF2-40B4-BE49-F238E27FC236}">
              <a16:creationId xmlns:a16="http://schemas.microsoft.com/office/drawing/2014/main" id="{279BA85A-E207-98C6-339A-692F17A0B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60538160"/>
          <a:ext cx="92202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234</xdr:row>
      <xdr:rowOff>0</xdr:rowOff>
    </xdr:from>
    <xdr:to>
      <xdr:col>0</xdr:col>
      <xdr:colOff>662940</xdr:colOff>
      <xdr:row>234</xdr:row>
      <xdr:rowOff>624840</xdr:rowOff>
    </xdr:to>
    <xdr:pic>
      <xdr:nvPicPr>
        <xdr:cNvPr id="72444" name="Picture 482" descr="BTM0023">
          <a:extLst>
            <a:ext uri="{FF2B5EF4-FFF2-40B4-BE49-F238E27FC236}">
              <a16:creationId xmlns:a16="http://schemas.microsoft.com/office/drawing/2014/main" id="{7A040714-2DC2-F31A-86A2-33AC1A69B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61193480"/>
          <a:ext cx="64008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235</xdr:row>
      <xdr:rowOff>0</xdr:rowOff>
    </xdr:from>
    <xdr:to>
      <xdr:col>0</xdr:col>
      <xdr:colOff>628650</xdr:colOff>
      <xdr:row>235</xdr:row>
      <xdr:rowOff>777240</xdr:rowOff>
    </xdr:to>
    <xdr:pic>
      <xdr:nvPicPr>
        <xdr:cNvPr id="72445" name="Picture 484" descr="BTM0024">
          <a:extLst>
            <a:ext uri="{FF2B5EF4-FFF2-40B4-BE49-F238E27FC236}">
              <a16:creationId xmlns:a16="http://schemas.microsoft.com/office/drawing/2014/main" id="{8C505C80-F116-94EE-8DB5-F50B8E46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61902140"/>
          <a:ext cx="57150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236</xdr:row>
      <xdr:rowOff>0</xdr:rowOff>
    </xdr:from>
    <xdr:to>
      <xdr:col>0</xdr:col>
      <xdr:colOff>897255</xdr:colOff>
      <xdr:row>236</xdr:row>
      <xdr:rowOff>592455</xdr:rowOff>
    </xdr:to>
    <xdr:pic>
      <xdr:nvPicPr>
        <xdr:cNvPr id="72446" name="Picture 485" descr="BTM0025">
          <a:extLst>
            <a:ext uri="{FF2B5EF4-FFF2-40B4-BE49-F238E27FC236}">
              <a16:creationId xmlns:a16="http://schemas.microsoft.com/office/drawing/2014/main" id="{68F3D54C-920F-BE9C-5B7B-F6139A8F3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62763200"/>
          <a:ext cx="84582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238</xdr:row>
      <xdr:rowOff>0</xdr:rowOff>
    </xdr:from>
    <xdr:to>
      <xdr:col>0</xdr:col>
      <xdr:colOff>967740</xdr:colOff>
      <xdr:row>238</xdr:row>
      <xdr:rowOff>668655</xdr:rowOff>
    </xdr:to>
    <xdr:pic>
      <xdr:nvPicPr>
        <xdr:cNvPr id="72447" name="Picture 486" descr="BTM0026">
          <a:extLst>
            <a:ext uri="{FF2B5EF4-FFF2-40B4-BE49-F238E27FC236}">
              <a16:creationId xmlns:a16="http://schemas.microsoft.com/office/drawing/2014/main" id="{44F85A53-E830-C6AA-5713-12DAD6E2B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64340540"/>
          <a:ext cx="9525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239</xdr:row>
      <xdr:rowOff>0</xdr:rowOff>
    </xdr:from>
    <xdr:to>
      <xdr:col>0</xdr:col>
      <xdr:colOff>929640</xdr:colOff>
      <xdr:row>239</xdr:row>
      <xdr:rowOff>586740</xdr:rowOff>
    </xdr:to>
    <xdr:pic>
      <xdr:nvPicPr>
        <xdr:cNvPr id="72448" name="Picture 488" descr="BTM0027">
          <a:extLst>
            <a:ext uri="{FF2B5EF4-FFF2-40B4-BE49-F238E27FC236}">
              <a16:creationId xmlns:a16="http://schemas.microsoft.com/office/drawing/2014/main" id="{8EE33B16-1687-A95F-C0CD-2C217B8E5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65087300"/>
          <a:ext cx="91440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240</xdr:row>
      <xdr:rowOff>0</xdr:rowOff>
    </xdr:from>
    <xdr:to>
      <xdr:col>0</xdr:col>
      <xdr:colOff>973455</xdr:colOff>
      <xdr:row>240</xdr:row>
      <xdr:rowOff>440055</xdr:rowOff>
    </xdr:to>
    <xdr:pic>
      <xdr:nvPicPr>
        <xdr:cNvPr id="72449" name="Picture 489" descr="BTM0028">
          <a:extLst>
            <a:ext uri="{FF2B5EF4-FFF2-40B4-BE49-F238E27FC236}">
              <a16:creationId xmlns:a16="http://schemas.microsoft.com/office/drawing/2014/main" id="{1E6C8DE0-D636-62A9-E66B-ACC2D3CF9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65757860"/>
          <a:ext cx="95250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241</xdr:row>
      <xdr:rowOff>0</xdr:rowOff>
    </xdr:from>
    <xdr:to>
      <xdr:col>0</xdr:col>
      <xdr:colOff>914400</xdr:colOff>
      <xdr:row>241</xdr:row>
      <xdr:rowOff>457200</xdr:rowOff>
    </xdr:to>
    <xdr:pic>
      <xdr:nvPicPr>
        <xdr:cNvPr id="72450" name="Picture 490" descr="BTM0029">
          <a:extLst>
            <a:ext uri="{FF2B5EF4-FFF2-40B4-BE49-F238E27FC236}">
              <a16:creationId xmlns:a16="http://schemas.microsoft.com/office/drawing/2014/main" id="{3EC356F2-E3B3-9876-E290-6240CA89E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66344600"/>
          <a:ext cx="84582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208</xdr:row>
      <xdr:rowOff>0</xdr:rowOff>
    </xdr:from>
    <xdr:to>
      <xdr:col>0</xdr:col>
      <xdr:colOff>857250</xdr:colOff>
      <xdr:row>208</xdr:row>
      <xdr:rowOff>628650</xdr:rowOff>
    </xdr:to>
    <xdr:pic>
      <xdr:nvPicPr>
        <xdr:cNvPr id="72451" name="Picture 491" descr="BTM003">
          <a:extLst>
            <a:ext uri="{FF2B5EF4-FFF2-40B4-BE49-F238E27FC236}">
              <a16:creationId xmlns:a16="http://schemas.microsoft.com/office/drawing/2014/main" id="{DA2620A5-8615-E37F-5A58-5F3024488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44185640"/>
          <a:ext cx="7848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244</xdr:row>
      <xdr:rowOff>0</xdr:rowOff>
    </xdr:from>
    <xdr:to>
      <xdr:col>0</xdr:col>
      <xdr:colOff>929640</xdr:colOff>
      <xdr:row>244</xdr:row>
      <xdr:rowOff>438150</xdr:rowOff>
    </xdr:to>
    <xdr:pic>
      <xdr:nvPicPr>
        <xdr:cNvPr id="72452" name="Picture 492" descr="BTM0030">
          <a:extLst>
            <a:ext uri="{FF2B5EF4-FFF2-40B4-BE49-F238E27FC236}">
              <a16:creationId xmlns:a16="http://schemas.microsoft.com/office/drawing/2014/main" id="{3C26C210-D991-815B-7B33-30EFE328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68287700"/>
          <a:ext cx="90678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246</xdr:row>
      <xdr:rowOff>0</xdr:rowOff>
    </xdr:from>
    <xdr:to>
      <xdr:col>0</xdr:col>
      <xdr:colOff>929640</xdr:colOff>
      <xdr:row>246</xdr:row>
      <xdr:rowOff>592455</xdr:rowOff>
    </xdr:to>
    <xdr:pic>
      <xdr:nvPicPr>
        <xdr:cNvPr id="72453" name="Picture 493" descr="BTM0031">
          <a:extLst>
            <a:ext uri="{FF2B5EF4-FFF2-40B4-BE49-F238E27FC236}">
              <a16:creationId xmlns:a16="http://schemas.microsoft.com/office/drawing/2014/main" id="{78A440E7-0412-06C6-073F-F93775B25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69400220"/>
          <a:ext cx="90678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249</xdr:row>
      <xdr:rowOff>0</xdr:rowOff>
    </xdr:from>
    <xdr:to>
      <xdr:col>0</xdr:col>
      <xdr:colOff>973455</xdr:colOff>
      <xdr:row>249</xdr:row>
      <xdr:rowOff>552450</xdr:rowOff>
    </xdr:to>
    <xdr:pic>
      <xdr:nvPicPr>
        <xdr:cNvPr id="72454" name="Picture 494" descr="BTM0032">
          <a:extLst>
            <a:ext uri="{FF2B5EF4-FFF2-40B4-BE49-F238E27FC236}">
              <a16:creationId xmlns:a16="http://schemas.microsoft.com/office/drawing/2014/main" id="{68717577-C6D5-5851-27F0-DF62E8204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71510960"/>
          <a:ext cx="9601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252</xdr:row>
      <xdr:rowOff>0</xdr:rowOff>
    </xdr:from>
    <xdr:to>
      <xdr:col>0</xdr:col>
      <xdr:colOff>967740</xdr:colOff>
      <xdr:row>252</xdr:row>
      <xdr:rowOff>478155</xdr:rowOff>
    </xdr:to>
    <xdr:pic>
      <xdr:nvPicPr>
        <xdr:cNvPr id="72455" name="Picture 496" descr="BTM0033">
          <a:extLst>
            <a:ext uri="{FF2B5EF4-FFF2-40B4-BE49-F238E27FC236}">
              <a16:creationId xmlns:a16="http://schemas.microsoft.com/office/drawing/2014/main" id="{DDC0DA7F-4D1A-2BCB-C45A-AE9F07721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73339760"/>
          <a:ext cx="9448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253</xdr:row>
      <xdr:rowOff>0</xdr:rowOff>
    </xdr:from>
    <xdr:to>
      <xdr:col>0</xdr:col>
      <xdr:colOff>1011555</xdr:colOff>
      <xdr:row>253</xdr:row>
      <xdr:rowOff>342900</xdr:rowOff>
    </xdr:to>
    <xdr:pic>
      <xdr:nvPicPr>
        <xdr:cNvPr id="72456" name="Picture 501" descr="BTM0035">
          <a:extLst>
            <a:ext uri="{FF2B5EF4-FFF2-40B4-BE49-F238E27FC236}">
              <a16:creationId xmlns:a16="http://schemas.microsoft.com/office/drawing/2014/main" id="{A5E9846F-9D46-30CE-E648-40E698C27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73896020"/>
          <a:ext cx="9982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254</xdr:row>
      <xdr:rowOff>0</xdr:rowOff>
    </xdr:from>
    <xdr:to>
      <xdr:col>0</xdr:col>
      <xdr:colOff>891540</xdr:colOff>
      <xdr:row>254</xdr:row>
      <xdr:rowOff>592455</xdr:rowOff>
    </xdr:to>
    <xdr:pic>
      <xdr:nvPicPr>
        <xdr:cNvPr id="72457" name="Picture 502" descr="BTM0036">
          <a:extLst>
            <a:ext uri="{FF2B5EF4-FFF2-40B4-BE49-F238E27FC236}">
              <a16:creationId xmlns:a16="http://schemas.microsoft.com/office/drawing/2014/main" id="{78A9EB23-09C7-6922-EC03-94A8ABF31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4330360"/>
          <a:ext cx="86106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259</xdr:row>
      <xdr:rowOff>0</xdr:rowOff>
    </xdr:from>
    <xdr:to>
      <xdr:col>0</xdr:col>
      <xdr:colOff>935355</xdr:colOff>
      <xdr:row>259</xdr:row>
      <xdr:rowOff>628650</xdr:rowOff>
    </xdr:to>
    <xdr:pic>
      <xdr:nvPicPr>
        <xdr:cNvPr id="72458" name="Picture 524" descr="BTM0038">
          <a:extLst>
            <a:ext uri="{FF2B5EF4-FFF2-40B4-BE49-F238E27FC236}">
              <a16:creationId xmlns:a16="http://schemas.microsoft.com/office/drawing/2014/main" id="{C50EB739-B783-070D-D61D-201D72337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77370740"/>
          <a:ext cx="9144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261</xdr:row>
      <xdr:rowOff>0</xdr:rowOff>
    </xdr:from>
    <xdr:to>
      <xdr:col>0</xdr:col>
      <xdr:colOff>701040</xdr:colOff>
      <xdr:row>261</xdr:row>
      <xdr:rowOff>478155</xdr:rowOff>
    </xdr:to>
    <xdr:pic>
      <xdr:nvPicPr>
        <xdr:cNvPr id="72459" name="Picture 532" descr="BTM0040">
          <a:extLst>
            <a:ext uri="{FF2B5EF4-FFF2-40B4-BE49-F238E27FC236}">
              <a16:creationId xmlns:a16="http://schemas.microsoft.com/office/drawing/2014/main" id="{E5550E85-43A5-F3E4-9860-A0C8AF7AF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78833780"/>
          <a:ext cx="6934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262</xdr:row>
      <xdr:rowOff>0</xdr:rowOff>
    </xdr:from>
    <xdr:to>
      <xdr:col>0</xdr:col>
      <xdr:colOff>895350</xdr:colOff>
      <xdr:row>262</xdr:row>
      <xdr:rowOff>590550</xdr:rowOff>
    </xdr:to>
    <xdr:pic>
      <xdr:nvPicPr>
        <xdr:cNvPr id="72460" name="Picture 533" descr="BTM0041">
          <a:extLst>
            <a:ext uri="{FF2B5EF4-FFF2-40B4-BE49-F238E27FC236}">
              <a16:creationId xmlns:a16="http://schemas.microsoft.com/office/drawing/2014/main" id="{DA308259-0ABF-48E9-9EA1-167C5CC68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79412900"/>
          <a:ext cx="8610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265</xdr:row>
      <xdr:rowOff>0</xdr:rowOff>
    </xdr:from>
    <xdr:to>
      <xdr:col>0</xdr:col>
      <xdr:colOff>781050</xdr:colOff>
      <xdr:row>265</xdr:row>
      <xdr:rowOff>630555</xdr:rowOff>
    </xdr:to>
    <xdr:pic>
      <xdr:nvPicPr>
        <xdr:cNvPr id="72461" name="Picture 535" descr="BTM0043">
          <a:extLst>
            <a:ext uri="{FF2B5EF4-FFF2-40B4-BE49-F238E27FC236}">
              <a16:creationId xmlns:a16="http://schemas.microsoft.com/office/drawing/2014/main" id="{1D5FCFC8-2D25-08E7-B4CE-DDF6AE4A8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81538880"/>
          <a:ext cx="74676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266</xdr:row>
      <xdr:rowOff>0</xdr:rowOff>
    </xdr:from>
    <xdr:to>
      <xdr:col>0</xdr:col>
      <xdr:colOff>510540</xdr:colOff>
      <xdr:row>266</xdr:row>
      <xdr:rowOff>552450</xdr:rowOff>
    </xdr:to>
    <xdr:pic>
      <xdr:nvPicPr>
        <xdr:cNvPr id="72462" name="Picture 537" descr="BTM0044">
          <a:extLst>
            <a:ext uri="{FF2B5EF4-FFF2-40B4-BE49-F238E27FC236}">
              <a16:creationId xmlns:a16="http://schemas.microsoft.com/office/drawing/2014/main" id="{88C2357A-7EE0-719F-E902-5189363D9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82262780"/>
          <a:ext cx="4876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267</xdr:row>
      <xdr:rowOff>0</xdr:rowOff>
    </xdr:from>
    <xdr:to>
      <xdr:col>0</xdr:col>
      <xdr:colOff>815340</xdr:colOff>
      <xdr:row>267</xdr:row>
      <xdr:rowOff>434340</xdr:rowOff>
    </xdr:to>
    <xdr:pic>
      <xdr:nvPicPr>
        <xdr:cNvPr id="72463" name="Picture 538" descr="BTM0045">
          <a:extLst>
            <a:ext uri="{FF2B5EF4-FFF2-40B4-BE49-F238E27FC236}">
              <a16:creationId xmlns:a16="http://schemas.microsoft.com/office/drawing/2014/main" id="{09AF94EE-62DB-C6FB-30AF-84A045B1B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82887620"/>
          <a:ext cx="80772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0</xdr:col>
      <xdr:colOff>744855</xdr:colOff>
      <xdr:row>268</xdr:row>
      <xdr:rowOff>571500</xdr:rowOff>
    </xdr:to>
    <xdr:pic>
      <xdr:nvPicPr>
        <xdr:cNvPr id="72464" name="Picture 539" descr="BTM0046">
          <a:extLst>
            <a:ext uri="{FF2B5EF4-FFF2-40B4-BE49-F238E27FC236}">
              <a16:creationId xmlns:a16="http://schemas.microsoft.com/office/drawing/2014/main" id="{BE32EC1F-CFF4-E550-4154-2EC72E1F9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3382920"/>
          <a:ext cx="7543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269</xdr:row>
      <xdr:rowOff>0</xdr:rowOff>
    </xdr:from>
    <xdr:to>
      <xdr:col>0</xdr:col>
      <xdr:colOff>685800</xdr:colOff>
      <xdr:row>269</xdr:row>
      <xdr:rowOff>495300</xdr:rowOff>
    </xdr:to>
    <xdr:pic>
      <xdr:nvPicPr>
        <xdr:cNvPr id="72465" name="Picture 540" descr="BTM0047">
          <a:extLst>
            <a:ext uri="{FF2B5EF4-FFF2-40B4-BE49-F238E27FC236}">
              <a16:creationId xmlns:a16="http://schemas.microsoft.com/office/drawing/2014/main" id="{F97F5473-185C-FA0D-C8E0-F56E38E83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4007760"/>
          <a:ext cx="647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270</xdr:row>
      <xdr:rowOff>0</xdr:rowOff>
    </xdr:from>
    <xdr:to>
      <xdr:col>0</xdr:col>
      <xdr:colOff>704850</xdr:colOff>
      <xdr:row>270</xdr:row>
      <xdr:rowOff>554355</xdr:rowOff>
    </xdr:to>
    <xdr:pic>
      <xdr:nvPicPr>
        <xdr:cNvPr id="72466" name="Picture 541" descr="BTM0048">
          <a:extLst>
            <a:ext uri="{FF2B5EF4-FFF2-40B4-BE49-F238E27FC236}">
              <a16:creationId xmlns:a16="http://schemas.microsoft.com/office/drawing/2014/main" id="{64E76540-F4D0-FBB6-5FB9-36303297C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4586880"/>
          <a:ext cx="65532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271</xdr:row>
      <xdr:rowOff>0</xdr:rowOff>
    </xdr:from>
    <xdr:to>
      <xdr:col>0</xdr:col>
      <xdr:colOff>628650</xdr:colOff>
      <xdr:row>271</xdr:row>
      <xdr:rowOff>514350</xdr:rowOff>
    </xdr:to>
    <xdr:pic>
      <xdr:nvPicPr>
        <xdr:cNvPr id="72467" name="Picture 542" descr="BTM0049">
          <a:extLst>
            <a:ext uri="{FF2B5EF4-FFF2-40B4-BE49-F238E27FC236}">
              <a16:creationId xmlns:a16="http://schemas.microsoft.com/office/drawing/2014/main" id="{C814C3E7-D469-7DB1-B483-E622B5478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85204100"/>
          <a:ext cx="5943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272</xdr:row>
      <xdr:rowOff>0</xdr:rowOff>
    </xdr:from>
    <xdr:to>
      <xdr:col>0</xdr:col>
      <xdr:colOff>706755</xdr:colOff>
      <xdr:row>272</xdr:row>
      <xdr:rowOff>514350</xdr:rowOff>
    </xdr:to>
    <xdr:pic>
      <xdr:nvPicPr>
        <xdr:cNvPr id="72468" name="Picture 545" descr="BTM0050">
          <a:extLst>
            <a:ext uri="{FF2B5EF4-FFF2-40B4-BE49-F238E27FC236}">
              <a16:creationId xmlns:a16="http://schemas.microsoft.com/office/drawing/2014/main" id="{15657DBA-B6C8-4E56-4C27-84000CD42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85798460"/>
          <a:ext cx="6934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279</xdr:row>
      <xdr:rowOff>0</xdr:rowOff>
    </xdr:from>
    <xdr:to>
      <xdr:col>0</xdr:col>
      <xdr:colOff>701040</xdr:colOff>
      <xdr:row>279</xdr:row>
      <xdr:rowOff>548640</xdr:rowOff>
    </xdr:to>
    <xdr:pic>
      <xdr:nvPicPr>
        <xdr:cNvPr id="72469" name="Picture 547" descr="BTM0051">
          <a:extLst>
            <a:ext uri="{FF2B5EF4-FFF2-40B4-BE49-F238E27FC236}">
              <a16:creationId xmlns:a16="http://schemas.microsoft.com/office/drawing/2014/main" id="{E51FB433-FD8D-6A2B-4C2D-ED97AC8E0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90484760"/>
          <a:ext cx="6781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280</xdr:row>
      <xdr:rowOff>0</xdr:rowOff>
    </xdr:from>
    <xdr:to>
      <xdr:col>0</xdr:col>
      <xdr:colOff>929640</xdr:colOff>
      <xdr:row>280</xdr:row>
      <xdr:rowOff>325755</xdr:rowOff>
    </xdr:to>
    <xdr:pic>
      <xdr:nvPicPr>
        <xdr:cNvPr id="72470" name="Picture 548" descr="BTM0052">
          <a:extLst>
            <a:ext uri="{FF2B5EF4-FFF2-40B4-BE49-F238E27FC236}">
              <a16:creationId xmlns:a16="http://schemas.microsoft.com/office/drawing/2014/main" id="{FAD59F83-7C31-E788-0AB1-B5AEE483A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1071500"/>
          <a:ext cx="89916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281</xdr:row>
      <xdr:rowOff>0</xdr:rowOff>
    </xdr:from>
    <xdr:to>
      <xdr:col>0</xdr:col>
      <xdr:colOff>929640</xdr:colOff>
      <xdr:row>281</xdr:row>
      <xdr:rowOff>438150</xdr:rowOff>
    </xdr:to>
    <xdr:pic>
      <xdr:nvPicPr>
        <xdr:cNvPr id="72471" name="Picture 549" descr="BTM0053">
          <a:extLst>
            <a:ext uri="{FF2B5EF4-FFF2-40B4-BE49-F238E27FC236}">
              <a16:creationId xmlns:a16="http://schemas.microsoft.com/office/drawing/2014/main" id="{45F19114-A567-1E0D-2531-03CE5045C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1505840"/>
          <a:ext cx="8991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283</xdr:row>
      <xdr:rowOff>0</xdr:rowOff>
    </xdr:from>
    <xdr:to>
      <xdr:col>0</xdr:col>
      <xdr:colOff>967740</xdr:colOff>
      <xdr:row>283</xdr:row>
      <xdr:rowOff>249555</xdr:rowOff>
    </xdr:to>
    <xdr:pic>
      <xdr:nvPicPr>
        <xdr:cNvPr id="72472" name="Picture 550" descr="BTM0054">
          <a:extLst>
            <a:ext uri="{FF2B5EF4-FFF2-40B4-BE49-F238E27FC236}">
              <a16:creationId xmlns:a16="http://schemas.microsoft.com/office/drawing/2014/main" id="{EE12F8AD-B53F-DA05-A7EE-F9F46AAB4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92656460"/>
          <a:ext cx="9220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284</xdr:row>
      <xdr:rowOff>0</xdr:rowOff>
    </xdr:from>
    <xdr:to>
      <xdr:col>0</xdr:col>
      <xdr:colOff>838200</xdr:colOff>
      <xdr:row>284</xdr:row>
      <xdr:rowOff>342900</xdr:rowOff>
    </xdr:to>
    <xdr:pic>
      <xdr:nvPicPr>
        <xdr:cNvPr id="72473" name="Picture 551" descr="BTM0055">
          <a:extLst>
            <a:ext uri="{FF2B5EF4-FFF2-40B4-BE49-F238E27FC236}">
              <a16:creationId xmlns:a16="http://schemas.microsoft.com/office/drawing/2014/main" id="{952DBAFA-F478-B54E-B5E1-E01CBAE56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93090800"/>
          <a:ext cx="71628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287</xdr:row>
      <xdr:rowOff>0</xdr:rowOff>
    </xdr:from>
    <xdr:to>
      <xdr:col>0</xdr:col>
      <xdr:colOff>739140</xdr:colOff>
      <xdr:row>287</xdr:row>
      <xdr:rowOff>287655</xdr:rowOff>
    </xdr:to>
    <xdr:pic>
      <xdr:nvPicPr>
        <xdr:cNvPr id="72474" name="Picture 552" descr="BTM0056">
          <a:extLst>
            <a:ext uri="{FF2B5EF4-FFF2-40B4-BE49-F238E27FC236}">
              <a16:creationId xmlns:a16="http://schemas.microsoft.com/office/drawing/2014/main" id="{6ACA15AF-81F4-E59B-62EC-06704E91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95041520"/>
          <a:ext cx="6096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291</xdr:row>
      <xdr:rowOff>0</xdr:rowOff>
    </xdr:from>
    <xdr:to>
      <xdr:col>0</xdr:col>
      <xdr:colOff>609600</xdr:colOff>
      <xdr:row>291</xdr:row>
      <xdr:rowOff>510540</xdr:rowOff>
    </xdr:to>
    <xdr:pic>
      <xdr:nvPicPr>
        <xdr:cNvPr id="72475" name="Picture 553" descr="BTM0058">
          <a:extLst>
            <a:ext uri="{FF2B5EF4-FFF2-40B4-BE49-F238E27FC236}">
              <a16:creationId xmlns:a16="http://schemas.microsoft.com/office/drawing/2014/main" id="{B38B4A94-1A27-A6C3-51CB-B759A0C41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7449440"/>
          <a:ext cx="53340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53</xdr:row>
      <xdr:rowOff>0</xdr:rowOff>
    </xdr:from>
    <xdr:to>
      <xdr:col>0</xdr:col>
      <xdr:colOff>514350</xdr:colOff>
      <xdr:row>53</xdr:row>
      <xdr:rowOff>514350</xdr:rowOff>
    </xdr:to>
    <xdr:pic>
      <xdr:nvPicPr>
        <xdr:cNvPr id="72476" name="Picture 555" descr="BTP001">
          <a:extLst>
            <a:ext uri="{FF2B5EF4-FFF2-40B4-BE49-F238E27FC236}">
              <a16:creationId xmlns:a16="http://schemas.microsoft.com/office/drawing/2014/main" id="{9BC8C205-058B-04A6-6D94-33D1A3D01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7741860"/>
          <a:ext cx="4648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67</xdr:row>
      <xdr:rowOff>0</xdr:rowOff>
    </xdr:from>
    <xdr:to>
      <xdr:col>0</xdr:col>
      <xdr:colOff>533400</xdr:colOff>
      <xdr:row>67</xdr:row>
      <xdr:rowOff>476250</xdr:rowOff>
    </xdr:to>
    <xdr:pic>
      <xdr:nvPicPr>
        <xdr:cNvPr id="72477" name="Picture 557" descr="BTP0010">
          <a:extLst>
            <a:ext uri="{FF2B5EF4-FFF2-40B4-BE49-F238E27FC236}">
              <a16:creationId xmlns:a16="http://schemas.microsoft.com/office/drawing/2014/main" id="{D389164B-226C-75E1-529B-98BE98A77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6215300"/>
          <a:ext cx="4953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69</xdr:row>
      <xdr:rowOff>0</xdr:rowOff>
    </xdr:from>
    <xdr:to>
      <xdr:col>0</xdr:col>
      <xdr:colOff>478155</xdr:colOff>
      <xdr:row>69</xdr:row>
      <xdr:rowOff>434340</xdr:rowOff>
    </xdr:to>
    <xdr:pic>
      <xdr:nvPicPr>
        <xdr:cNvPr id="72478" name="Picture 559" descr="BTP0011">
          <a:extLst>
            <a:ext uri="{FF2B5EF4-FFF2-40B4-BE49-F238E27FC236}">
              <a16:creationId xmlns:a16="http://schemas.microsoft.com/office/drawing/2014/main" id="{A599F94F-0EB8-B961-8F0F-A9D66C5D5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47282100"/>
          <a:ext cx="4419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</xdr:colOff>
      <xdr:row>71</xdr:row>
      <xdr:rowOff>0</xdr:rowOff>
    </xdr:from>
    <xdr:to>
      <xdr:col>0</xdr:col>
      <xdr:colOff>704850</xdr:colOff>
      <xdr:row>71</xdr:row>
      <xdr:rowOff>495300</xdr:rowOff>
    </xdr:to>
    <xdr:pic>
      <xdr:nvPicPr>
        <xdr:cNvPr id="72479" name="Picture 560" descr="BTP0012">
          <a:extLst>
            <a:ext uri="{FF2B5EF4-FFF2-40B4-BE49-F238E27FC236}">
              <a16:creationId xmlns:a16="http://schemas.microsoft.com/office/drawing/2014/main" id="{F947AB4F-2A24-9491-B4BC-416335174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48379380"/>
          <a:ext cx="5181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73</xdr:row>
      <xdr:rowOff>0</xdr:rowOff>
    </xdr:from>
    <xdr:to>
      <xdr:col>0</xdr:col>
      <xdr:colOff>548640</xdr:colOff>
      <xdr:row>73</xdr:row>
      <xdr:rowOff>472440</xdr:rowOff>
    </xdr:to>
    <xdr:pic>
      <xdr:nvPicPr>
        <xdr:cNvPr id="72480" name="Picture 561" descr="BTP0013">
          <a:extLst>
            <a:ext uri="{FF2B5EF4-FFF2-40B4-BE49-F238E27FC236}">
              <a16:creationId xmlns:a16="http://schemas.microsoft.com/office/drawing/2014/main" id="{AF8ACEDC-5FEB-BAE8-B3F8-A81046379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49552860"/>
          <a:ext cx="4953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75</xdr:row>
      <xdr:rowOff>0</xdr:rowOff>
    </xdr:from>
    <xdr:to>
      <xdr:col>0</xdr:col>
      <xdr:colOff>554355</xdr:colOff>
      <xdr:row>75</xdr:row>
      <xdr:rowOff>516255</xdr:rowOff>
    </xdr:to>
    <xdr:pic>
      <xdr:nvPicPr>
        <xdr:cNvPr id="72481" name="Picture 562" descr="BTP0014">
          <a:extLst>
            <a:ext uri="{FF2B5EF4-FFF2-40B4-BE49-F238E27FC236}">
              <a16:creationId xmlns:a16="http://schemas.microsoft.com/office/drawing/2014/main" id="{8FF17021-0A18-2B29-35C4-9CD94836E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50650140"/>
          <a:ext cx="5181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77</xdr:row>
      <xdr:rowOff>0</xdr:rowOff>
    </xdr:from>
    <xdr:to>
      <xdr:col>0</xdr:col>
      <xdr:colOff>533400</xdr:colOff>
      <xdr:row>77</xdr:row>
      <xdr:rowOff>514350</xdr:rowOff>
    </xdr:to>
    <xdr:pic>
      <xdr:nvPicPr>
        <xdr:cNvPr id="72482" name="Picture 563" descr="BTP0015">
          <a:extLst>
            <a:ext uri="{FF2B5EF4-FFF2-40B4-BE49-F238E27FC236}">
              <a16:creationId xmlns:a16="http://schemas.microsoft.com/office/drawing/2014/main" id="{89798B5E-0C1D-D3C7-EC02-A5DBE5FBF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1869340"/>
          <a:ext cx="5029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79</xdr:row>
      <xdr:rowOff>0</xdr:rowOff>
    </xdr:from>
    <xdr:to>
      <xdr:col>0</xdr:col>
      <xdr:colOff>548640</xdr:colOff>
      <xdr:row>79</xdr:row>
      <xdr:rowOff>438150</xdr:rowOff>
    </xdr:to>
    <xdr:pic>
      <xdr:nvPicPr>
        <xdr:cNvPr id="72483" name="Picture 564" descr="BTP0016">
          <a:extLst>
            <a:ext uri="{FF2B5EF4-FFF2-40B4-BE49-F238E27FC236}">
              <a16:creationId xmlns:a16="http://schemas.microsoft.com/office/drawing/2014/main" id="{888E56C7-B512-48E4-5A56-BB5B44D93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53012340"/>
          <a:ext cx="4267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95</xdr:row>
      <xdr:rowOff>0</xdr:rowOff>
    </xdr:from>
    <xdr:to>
      <xdr:col>0</xdr:col>
      <xdr:colOff>929640</xdr:colOff>
      <xdr:row>95</xdr:row>
      <xdr:rowOff>285750</xdr:rowOff>
    </xdr:to>
    <xdr:pic>
      <xdr:nvPicPr>
        <xdr:cNvPr id="72484" name="Picture 569" descr="BTP0020">
          <a:extLst>
            <a:ext uri="{FF2B5EF4-FFF2-40B4-BE49-F238E27FC236}">
              <a16:creationId xmlns:a16="http://schemas.microsoft.com/office/drawing/2014/main" id="{CF5B49FB-FC52-789D-00E0-86665A624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63847980"/>
          <a:ext cx="91440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96</xdr:row>
      <xdr:rowOff>0</xdr:rowOff>
    </xdr:from>
    <xdr:to>
      <xdr:col>0</xdr:col>
      <xdr:colOff>782955</xdr:colOff>
      <xdr:row>96</xdr:row>
      <xdr:rowOff>472440</xdr:rowOff>
    </xdr:to>
    <xdr:pic>
      <xdr:nvPicPr>
        <xdr:cNvPr id="72485" name="Picture 572" descr="BTP0021">
          <a:extLst>
            <a:ext uri="{FF2B5EF4-FFF2-40B4-BE49-F238E27FC236}">
              <a16:creationId xmlns:a16="http://schemas.microsoft.com/office/drawing/2014/main" id="{1F1DAD23-B6DC-4918-CB21-786EAB890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64289940"/>
          <a:ext cx="67818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98</xdr:row>
      <xdr:rowOff>0</xdr:rowOff>
    </xdr:from>
    <xdr:to>
      <xdr:col>0</xdr:col>
      <xdr:colOff>704850</xdr:colOff>
      <xdr:row>98</xdr:row>
      <xdr:rowOff>438150</xdr:rowOff>
    </xdr:to>
    <xdr:pic>
      <xdr:nvPicPr>
        <xdr:cNvPr id="72486" name="Picture 575" descr="BTP0022">
          <a:extLst>
            <a:ext uri="{FF2B5EF4-FFF2-40B4-BE49-F238E27FC236}">
              <a16:creationId xmlns:a16="http://schemas.microsoft.com/office/drawing/2014/main" id="{6E108F7E-E445-05A3-D243-ED16D9022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5448180"/>
          <a:ext cx="6553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0</xdr:col>
      <xdr:colOff>440055</xdr:colOff>
      <xdr:row>56</xdr:row>
      <xdr:rowOff>476250</xdr:rowOff>
    </xdr:to>
    <xdr:pic>
      <xdr:nvPicPr>
        <xdr:cNvPr id="72487" name="Picture 590" descr="BTP004-1">
          <a:extLst>
            <a:ext uri="{FF2B5EF4-FFF2-40B4-BE49-F238E27FC236}">
              <a16:creationId xmlns:a16="http://schemas.microsoft.com/office/drawing/2014/main" id="{057A6013-9AAC-B192-9874-1604938FC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83080"/>
          <a:ext cx="44958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57</xdr:row>
      <xdr:rowOff>0</xdr:rowOff>
    </xdr:from>
    <xdr:to>
      <xdr:col>0</xdr:col>
      <xdr:colOff>571500</xdr:colOff>
      <xdr:row>57</xdr:row>
      <xdr:rowOff>472440</xdr:rowOff>
    </xdr:to>
    <xdr:pic>
      <xdr:nvPicPr>
        <xdr:cNvPr id="72488" name="Picture 593" descr="BTP005">
          <a:extLst>
            <a:ext uri="{FF2B5EF4-FFF2-40B4-BE49-F238E27FC236}">
              <a16:creationId xmlns:a16="http://schemas.microsoft.com/office/drawing/2014/main" id="{7A63063D-3504-2AA4-DCDE-05115C994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0393620"/>
          <a:ext cx="4953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59</xdr:row>
      <xdr:rowOff>0</xdr:rowOff>
    </xdr:from>
    <xdr:to>
      <xdr:col>0</xdr:col>
      <xdr:colOff>548640</xdr:colOff>
      <xdr:row>59</xdr:row>
      <xdr:rowOff>510540</xdr:rowOff>
    </xdr:to>
    <xdr:pic>
      <xdr:nvPicPr>
        <xdr:cNvPr id="72489" name="Picture 595" descr="BTP006">
          <a:extLst>
            <a:ext uri="{FF2B5EF4-FFF2-40B4-BE49-F238E27FC236}">
              <a16:creationId xmlns:a16="http://schemas.microsoft.com/office/drawing/2014/main" id="{27F59725-C1EF-59C4-3328-A4F5BB9CD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1551860"/>
          <a:ext cx="5334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61</xdr:row>
      <xdr:rowOff>0</xdr:rowOff>
    </xdr:from>
    <xdr:to>
      <xdr:col>0</xdr:col>
      <xdr:colOff>548640</xdr:colOff>
      <xdr:row>61</xdr:row>
      <xdr:rowOff>516255</xdr:rowOff>
    </xdr:to>
    <xdr:pic>
      <xdr:nvPicPr>
        <xdr:cNvPr id="72490" name="Picture 597" descr="BTP007">
          <a:extLst>
            <a:ext uri="{FF2B5EF4-FFF2-40B4-BE49-F238E27FC236}">
              <a16:creationId xmlns:a16="http://schemas.microsoft.com/office/drawing/2014/main" id="{6132727B-9F99-94B9-2B62-A83F146D9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2717720"/>
          <a:ext cx="53340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63</xdr:row>
      <xdr:rowOff>0</xdr:rowOff>
    </xdr:from>
    <xdr:to>
      <xdr:col>0</xdr:col>
      <xdr:colOff>552450</xdr:colOff>
      <xdr:row>63</xdr:row>
      <xdr:rowOff>478155</xdr:rowOff>
    </xdr:to>
    <xdr:pic>
      <xdr:nvPicPr>
        <xdr:cNvPr id="72491" name="Picture 600" descr="BTP008">
          <a:extLst>
            <a:ext uri="{FF2B5EF4-FFF2-40B4-BE49-F238E27FC236}">
              <a16:creationId xmlns:a16="http://schemas.microsoft.com/office/drawing/2014/main" id="{2959B115-C50E-538D-1158-CCE0DFDAB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3875960"/>
          <a:ext cx="5029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65</xdr:row>
      <xdr:rowOff>0</xdr:rowOff>
    </xdr:from>
    <xdr:to>
      <xdr:col>0</xdr:col>
      <xdr:colOff>548640</xdr:colOff>
      <xdr:row>65</xdr:row>
      <xdr:rowOff>516255</xdr:rowOff>
    </xdr:to>
    <xdr:pic>
      <xdr:nvPicPr>
        <xdr:cNvPr id="72492" name="Picture 602" descr="BTP009">
          <a:extLst>
            <a:ext uri="{FF2B5EF4-FFF2-40B4-BE49-F238E27FC236}">
              <a16:creationId xmlns:a16="http://schemas.microsoft.com/office/drawing/2014/main" id="{96D981D9-2ACD-2B24-49EA-3261E8893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45072300"/>
          <a:ext cx="5257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</xdr:colOff>
      <xdr:row>18</xdr:row>
      <xdr:rowOff>121920</xdr:rowOff>
    </xdr:from>
    <xdr:to>
      <xdr:col>0</xdr:col>
      <xdr:colOff>1049655</xdr:colOff>
      <xdr:row>18</xdr:row>
      <xdr:rowOff>516255</xdr:rowOff>
    </xdr:to>
    <xdr:pic>
      <xdr:nvPicPr>
        <xdr:cNvPr id="72493" name="Picture 605" descr="BTS008">
          <a:extLst>
            <a:ext uri="{FF2B5EF4-FFF2-40B4-BE49-F238E27FC236}">
              <a16:creationId xmlns:a16="http://schemas.microsoft.com/office/drawing/2014/main" id="{8C6CD3B8-474B-5204-EC90-D56DEF6AF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4249400"/>
          <a:ext cx="8839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21</xdr:row>
      <xdr:rowOff>83820</xdr:rowOff>
    </xdr:from>
    <xdr:to>
      <xdr:col>0</xdr:col>
      <xdr:colOff>929640</xdr:colOff>
      <xdr:row>21</xdr:row>
      <xdr:rowOff>510540</xdr:rowOff>
    </xdr:to>
    <xdr:pic>
      <xdr:nvPicPr>
        <xdr:cNvPr id="72494" name="Picture 610" descr="BTS011">
          <a:extLst>
            <a:ext uri="{FF2B5EF4-FFF2-40B4-BE49-F238E27FC236}">
              <a16:creationId xmlns:a16="http://schemas.microsoft.com/office/drawing/2014/main" id="{E0AF6017-D57A-78C3-6369-7B47B22A5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6253460"/>
          <a:ext cx="84582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31</xdr:row>
      <xdr:rowOff>0</xdr:rowOff>
    </xdr:from>
    <xdr:to>
      <xdr:col>0</xdr:col>
      <xdr:colOff>821055</xdr:colOff>
      <xdr:row>31</xdr:row>
      <xdr:rowOff>472440</xdr:rowOff>
    </xdr:to>
    <xdr:pic>
      <xdr:nvPicPr>
        <xdr:cNvPr id="72495" name="Picture 620" descr="BTS016">
          <a:extLst>
            <a:ext uri="{FF2B5EF4-FFF2-40B4-BE49-F238E27FC236}">
              <a16:creationId xmlns:a16="http://schemas.microsoft.com/office/drawing/2014/main" id="{0E8AEA82-3F0C-9B77-7AAC-EE391D171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3035260"/>
          <a:ext cx="79248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33</xdr:row>
      <xdr:rowOff>0</xdr:rowOff>
    </xdr:from>
    <xdr:to>
      <xdr:col>0</xdr:col>
      <xdr:colOff>929640</xdr:colOff>
      <xdr:row>33</xdr:row>
      <xdr:rowOff>552450</xdr:rowOff>
    </xdr:to>
    <xdr:pic>
      <xdr:nvPicPr>
        <xdr:cNvPr id="72496" name="Picture 621" descr="BTS018">
          <a:extLst>
            <a:ext uri="{FF2B5EF4-FFF2-40B4-BE49-F238E27FC236}">
              <a16:creationId xmlns:a16="http://schemas.microsoft.com/office/drawing/2014/main" id="{430CB8CC-17D9-C006-D9B1-9C041D7AE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4269700"/>
          <a:ext cx="9144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34</xdr:row>
      <xdr:rowOff>0</xdr:rowOff>
    </xdr:from>
    <xdr:to>
      <xdr:col>0</xdr:col>
      <xdr:colOff>859155</xdr:colOff>
      <xdr:row>34</xdr:row>
      <xdr:rowOff>440055</xdr:rowOff>
    </xdr:to>
    <xdr:pic>
      <xdr:nvPicPr>
        <xdr:cNvPr id="72497" name="Picture 622" descr="BTS019">
          <a:extLst>
            <a:ext uri="{FF2B5EF4-FFF2-40B4-BE49-F238E27FC236}">
              <a16:creationId xmlns:a16="http://schemas.microsoft.com/office/drawing/2014/main" id="{21507916-983D-BCAA-85BA-1227D2526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4917400"/>
          <a:ext cx="84582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36</xdr:row>
      <xdr:rowOff>0</xdr:rowOff>
    </xdr:from>
    <xdr:to>
      <xdr:col>0</xdr:col>
      <xdr:colOff>895350</xdr:colOff>
      <xdr:row>36</xdr:row>
      <xdr:rowOff>457200</xdr:rowOff>
    </xdr:to>
    <xdr:pic>
      <xdr:nvPicPr>
        <xdr:cNvPr id="72498" name="Picture 626" descr="BTS021">
          <a:extLst>
            <a:ext uri="{FF2B5EF4-FFF2-40B4-BE49-F238E27FC236}">
              <a16:creationId xmlns:a16="http://schemas.microsoft.com/office/drawing/2014/main" id="{E0C859F5-9C23-E07D-3455-102B8432B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6014680"/>
          <a:ext cx="8610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40</xdr:row>
      <xdr:rowOff>38100</xdr:rowOff>
    </xdr:from>
    <xdr:to>
      <xdr:col>0</xdr:col>
      <xdr:colOff>552450</xdr:colOff>
      <xdr:row>40</xdr:row>
      <xdr:rowOff>516255</xdr:rowOff>
    </xdr:to>
    <xdr:pic>
      <xdr:nvPicPr>
        <xdr:cNvPr id="72499" name="Picture 633" descr="BTS027">
          <a:extLst>
            <a:ext uri="{FF2B5EF4-FFF2-40B4-BE49-F238E27FC236}">
              <a16:creationId xmlns:a16="http://schemas.microsoft.com/office/drawing/2014/main" id="{6EE6CECB-64BF-7FD9-A17B-F1C8F560D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8613100"/>
          <a:ext cx="4572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220980</xdr:colOff>
      <xdr:row>11</xdr:row>
      <xdr:rowOff>160020</xdr:rowOff>
    </xdr:from>
    <xdr:to>
      <xdr:col>0</xdr:col>
      <xdr:colOff>624840</xdr:colOff>
      <xdr:row>11</xdr:row>
      <xdr:rowOff>552450</xdr:rowOff>
    </xdr:to>
    <xdr:pic>
      <xdr:nvPicPr>
        <xdr:cNvPr id="72500" name="Picture 649" descr="BTS003-2">
          <a:extLst>
            <a:ext uri="{FF2B5EF4-FFF2-40B4-BE49-F238E27FC236}">
              <a16:creationId xmlns:a16="http://schemas.microsoft.com/office/drawing/2014/main" id="{895B9109-ADA4-B772-83F1-506DB7CD6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9052560"/>
          <a:ext cx="40386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12</xdr:row>
      <xdr:rowOff>175260</xdr:rowOff>
    </xdr:from>
    <xdr:to>
      <xdr:col>0</xdr:col>
      <xdr:colOff>971550</xdr:colOff>
      <xdr:row>12</xdr:row>
      <xdr:rowOff>624840</xdr:rowOff>
    </xdr:to>
    <xdr:pic>
      <xdr:nvPicPr>
        <xdr:cNvPr id="72501" name="Picture 651" descr="BTS004">
          <a:extLst>
            <a:ext uri="{FF2B5EF4-FFF2-40B4-BE49-F238E27FC236}">
              <a16:creationId xmlns:a16="http://schemas.microsoft.com/office/drawing/2014/main" id="{A57CCC07-452F-143F-3E6A-74481AD19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9814560"/>
          <a:ext cx="9372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14</xdr:row>
      <xdr:rowOff>144780</xdr:rowOff>
    </xdr:from>
    <xdr:to>
      <xdr:col>0</xdr:col>
      <xdr:colOff>933450</xdr:colOff>
      <xdr:row>14</xdr:row>
      <xdr:rowOff>434340</xdr:rowOff>
    </xdr:to>
    <xdr:pic>
      <xdr:nvPicPr>
        <xdr:cNvPr id="72502" name="Picture 652" descr="BTS005">
          <a:extLst>
            <a:ext uri="{FF2B5EF4-FFF2-40B4-BE49-F238E27FC236}">
              <a16:creationId xmlns:a16="http://schemas.microsoft.com/office/drawing/2014/main" id="{2EE1648D-610F-5188-4395-1A2C9A84C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5700"/>
          <a:ext cx="92202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16</xdr:row>
      <xdr:rowOff>60960</xdr:rowOff>
    </xdr:from>
    <xdr:to>
      <xdr:col>0</xdr:col>
      <xdr:colOff>895350</xdr:colOff>
      <xdr:row>16</xdr:row>
      <xdr:rowOff>624840</xdr:rowOff>
    </xdr:to>
    <xdr:pic>
      <xdr:nvPicPr>
        <xdr:cNvPr id="72503" name="Picture 654" descr="BTS006">
          <a:extLst>
            <a:ext uri="{FF2B5EF4-FFF2-40B4-BE49-F238E27FC236}">
              <a16:creationId xmlns:a16="http://schemas.microsoft.com/office/drawing/2014/main" id="{44D20289-8590-9A81-DC1C-6AFA7B0C2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725400"/>
          <a:ext cx="69342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17</xdr:row>
      <xdr:rowOff>152400</xdr:rowOff>
    </xdr:from>
    <xdr:to>
      <xdr:col>0</xdr:col>
      <xdr:colOff>935355</xdr:colOff>
      <xdr:row>17</xdr:row>
      <xdr:rowOff>609600</xdr:rowOff>
    </xdr:to>
    <xdr:pic>
      <xdr:nvPicPr>
        <xdr:cNvPr id="72504" name="Picture 656" descr="BTS007">
          <a:extLst>
            <a:ext uri="{FF2B5EF4-FFF2-40B4-BE49-F238E27FC236}">
              <a16:creationId xmlns:a16="http://schemas.microsoft.com/office/drawing/2014/main" id="{722EC020-7FE7-4A00-BDA7-244FBB11E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3548360"/>
          <a:ext cx="8001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406</xdr:row>
      <xdr:rowOff>0</xdr:rowOff>
    </xdr:from>
    <xdr:to>
      <xdr:col>0</xdr:col>
      <xdr:colOff>800100</xdr:colOff>
      <xdr:row>406</xdr:row>
      <xdr:rowOff>400050</xdr:rowOff>
    </xdr:to>
    <xdr:pic>
      <xdr:nvPicPr>
        <xdr:cNvPr id="72505" name="Picture 671" descr="BTT0014">
          <a:extLst>
            <a:ext uri="{FF2B5EF4-FFF2-40B4-BE49-F238E27FC236}">
              <a16:creationId xmlns:a16="http://schemas.microsoft.com/office/drawing/2014/main" id="{E75200F1-1685-B67C-0181-6AB917870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75699220"/>
          <a:ext cx="71628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407</xdr:row>
      <xdr:rowOff>0</xdr:rowOff>
    </xdr:from>
    <xdr:to>
      <xdr:col>0</xdr:col>
      <xdr:colOff>701040</xdr:colOff>
      <xdr:row>407</xdr:row>
      <xdr:rowOff>510540</xdr:rowOff>
    </xdr:to>
    <xdr:pic>
      <xdr:nvPicPr>
        <xdr:cNvPr id="72506" name="Picture 673" descr="BTT0016">
          <a:extLst>
            <a:ext uri="{FF2B5EF4-FFF2-40B4-BE49-F238E27FC236}">
              <a16:creationId xmlns:a16="http://schemas.microsoft.com/office/drawing/2014/main" id="{94E89551-A85C-3EFB-387F-BB8CCC953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76194520"/>
          <a:ext cx="5181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409</xdr:row>
      <xdr:rowOff>0</xdr:rowOff>
    </xdr:from>
    <xdr:to>
      <xdr:col>0</xdr:col>
      <xdr:colOff>630555</xdr:colOff>
      <xdr:row>409</xdr:row>
      <xdr:rowOff>516255</xdr:rowOff>
    </xdr:to>
    <xdr:pic>
      <xdr:nvPicPr>
        <xdr:cNvPr id="72507" name="Picture 676" descr="BTT0017">
          <a:extLst>
            <a:ext uri="{FF2B5EF4-FFF2-40B4-BE49-F238E27FC236}">
              <a16:creationId xmlns:a16="http://schemas.microsoft.com/office/drawing/2014/main" id="{1BBBD5D9-BD71-954C-8D09-30BC816B7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77398480"/>
          <a:ext cx="4876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410</xdr:row>
      <xdr:rowOff>0</xdr:rowOff>
    </xdr:from>
    <xdr:to>
      <xdr:col>0</xdr:col>
      <xdr:colOff>853440</xdr:colOff>
      <xdr:row>410</xdr:row>
      <xdr:rowOff>396240</xdr:rowOff>
    </xdr:to>
    <xdr:pic>
      <xdr:nvPicPr>
        <xdr:cNvPr id="72508" name="Picture 684" descr="BTT0020">
          <a:extLst>
            <a:ext uri="{FF2B5EF4-FFF2-40B4-BE49-F238E27FC236}">
              <a16:creationId xmlns:a16="http://schemas.microsoft.com/office/drawing/2014/main" id="{DDE55CC1-D5BA-966A-0D2D-5C215CA2E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78030940"/>
          <a:ext cx="8001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411</xdr:row>
      <xdr:rowOff>0</xdr:rowOff>
    </xdr:from>
    <xdr:to>
      <xdr:col>0</xdr:col>
      <xdr:colOff>624840</xdr:colOff>
      <xdr:row>411</xdr:row>
      <xdr:rowOff>249555</xdr:rowOff>
    </xdr:to>
    <xdr:pic>
      <xdr:nvPicPr>
        <xdr:cNvPr id="72509" name="Picture 685" descr="BTT0021">
          <a:extLst>
            <a:ext uri="{FF2B5EF4-FFF2-40B4-BE49-F238E27FC236}">
              <a16:creationId xmlns:a16="http://schemas.microsoft.com/office/drawing/2014/main" id="{52EB59E9-F6F4-D8F3-2AC2-6E00662A1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78533860"/>
          <a:ext cx="57150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412</xdr:row>
      <xdr:rowOff>0</xdr:rowOff>
    </xdr:from>
    <xdr:to>
      <xdr:col>0</xdr:col>
      <xdr:colOff>935355</xdr:colOff>
      <xdr:row>412</xdr:row>
      <xdr:rowOff>342900</xdr:rowOff>
    </xdr:to>
    <xdr:pic>
      <xdr:nvPicPr>
        <xdr:cNvPr id="72510" name="Picture 686" descr="BTT0022">
          <a:extLst>
            <a:ext uri="{FF2B5EF4-FFF2-40B4-BE49-F238E27FC236}">
              <a16:creationId xmlns:a16="http://schemas.microsoft.com/office/drawing/2014/main" id="{CD488E83-0788-3DD4-640A-3825726A1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79006300"/>
          <a:ext cx="92202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408</xdr:row>
      <xdr:rowOff>0</xdr:rowOff>
    </xdr:from>
    <xdr:to>
      <xdr:col>0</xdr:col>
      <xdr:colOff>662940</xdr:colOff>
      <xdr:row>408</xdr:row>
      <xdr:rowOff>472440</xdr:rowOff>
    </xdr:to>
    <xdr:pic>
      <xdr:nvPicPr>
        <xdr:cNvPr id="72511" name="Picture 702" descr="JST0016">
          <a:extLst>
            <a:ext uri="{FF2B5EF4-FFF2-40B4-BE49-F238E27FC236}">
              <a16:creationId xmlns:a16="http://schemas.microsoft.com/office/drawing/2014/main" id="{B39A02FE-6C4C-C424-2683-27F857D79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276826980"/>
          <a:ext cx="51816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414</xdr:row>
      <xdr:rowOff>0</xdr:rowOff>
    </xdr:from>
    <xdr:to>
      <xdr:col>0</xdr:col>
      <xdr:colOff>967740</xdr:colOff>
      <xdr:row>414</xdr:row>
      <xdr:rowOff>476250</xdr:rowOff>
    </xdr:to>
    <xdr:pic>
      <xdr:nvPicPr>
        <xdr:cNvPr id="72512" name="Picture 703" descr="JST0024">
          <a:extLst>
            <a:ext uri="{FF2B5EF4-FFF2-40B4-BE49-F238E27FC236}">
              <a16:creationId xmlns:a16="http://schemas.microsoft.com/office/drawing/2014/main" id="{DCAEC940-98C5-2898-C2E1-57BF1CB3D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80217880"/>
          <a:ext cx="9525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170</xdr:row>
      <xdr:rowOff>0</xdr:rowOff>
    </xdr:from>
    <xdr:to>
      <xdr:col>0</xdr:col>
      <xdr:colOff>819150</xdr:colOff>
      <xdr:row>170</xdr:row>
      <xdr:rowOff>742950</xdr:rowOff>
    </xdr:to>
    <xdr:pic>
      <xdr:nvPicPr>
        <xdr:cNvPr id="72513" name="Picture 705" descr="JSL0023">
          <a:extLst>
            <a:ext uri="{FF2B5EF4-FFF2-40B4-BE49-F238E27FC236}">
              <a16:creationId xmlns:a16="http://schemas.microsoft.com/office/drawing/2014/main" id="{84CA5EDE-0043-5036-A8E4-5639E4586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17241320"/>
          <a:ext cx="7467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367</xdr:row>
      <xdr:rowOff>0</xdr:rowOff>
    </xdr:from>
    <xdr:to>
      <xdr:col>0</xdr:col>
      <xdr:colOff>933450</xdr:colOff>
      <xdr:row>367</xdr:row>
      <xdr:rowOff>396240</xdr:rowOff>
    </xdr:to>
    <xdr:pic>
      <xdr:nvPicPr>
        <xdr:cNvPr id="72514" name="Picture 710" descr="BTB0013-1">
          <a:extLst>
            <a:ext uri="{FF2B5EF4-FFF2-40B4-BE49-F238E27FC236}">
              <a16:creationId xmlns:a16="http://schemas.microsoft.com/office/drawing/2014/main" id="{6ED7466C-E39F-9D4F-9807-03C93EC7D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50347480"/>
          <a:ext cx="8458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415</xdr:row>
      <xdr:rowOff>0</xdr:rowOff>
    </xdr:from>
    <xdr:to>
      <xdr:col>0</xdr:col>
      <xdr:colOff>739140</xdr:colOff>
      <xdr:row>415</xdr:row>
      <xdr:rowOff>571500</xdr:rowOff>
    </xdr:to>
    <xdr:pic>
      <xdr:nvPicPr>
        <xdr:cNvPr id="72515" name="Picture 711" descr="BTT0025">
          <a:extLst>
            <a:ext uri="{FF2B5EF4-FFF2-40B4-BE49-F238E27FC236}">
              <a16:creationId xmlns:a16="http://schemas.microsoft.com/office/drawing/2014/main" id="{6C22CA4C-7442-0178-6C74-5D4D019AC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80797000"/>
          <a:ext cx="7086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416</xdr:row>
      <xdr:rowOff>0</xdr:rowOff>
    </xdr:from>
    <xdr:to>
      <xdr:col>0</xdr:col>
      <xdr:colOff>815340</xdr:colOff>
      <xdr:row>416</xdr:row>
      <xdr:rowOff>514350</xdr:rowOff>
    </xdr:to>
    <xdr:pic>
      <xdr:nvPicPr>
        <xdr:cNvPr id="72516" name="Picture 712" descr="BTT0026">
          <a:extLst>
            <a:ext uri="{FF2B5EF4-FFF2-40B4-BE49-F238E27FC236}">
              <a16:creationId xmlns:a16="http://schemas.microsoft.com/office/drawing/2014/main" id="{010F7062-40C3-51C3-A4E8-C6D5D9AE2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81467560"/>
          <a:ext cx="6858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417</xdr:row>
      <xdr:rowOff>0</xdr:rowOff>
    </xdr:from>
    <xdr:to>
      <xdr:col>0</xdr:col>
      <xdr:colOff>800100</xdr:colOff>
      <xdr:row>417</xdr:row>
      <xdr:rowOff>554355</xdr:rowOff>
    </xdr:to>
    <xdr:pic>
      <xdr:nvPicPr>
        <xdr:cNvPr id="72517" name="Picture 713" descr="BTT0027">
          <a:extLst>
            <a:ext uri="{FF2B5EF4-FFF2-40B4-BE49-F238E27FC236}">
              <a16:creationId xmlns:a16="http://schemas.microsoft.com/office/drawing/2014/main" id="{A7FA9D8C-405C-29DD-2B8E-D280ABF1C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2061920"/>
          <a:ext cx="7239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418</xdr:row>
      <xdr:rowOff>0</xdr:rowOff>
    </xdr:from>
    <xdr:to>
      <xdr:col>0</xdr:col>
      <xdr:colOff>668655</xdr:colOff>
      <xdr:row>418</xdr:row>
      <xdr:rowOff>440055</xdr:rowOff>
    </xdr:to>
    <xdr:pic>
      <xdr:nvPicPr>
        <xdr:cNvPr id="72518" name="Picture 714" descr="BTT0028">
          <a:extLst>
            <a:ext uri="{FF2B5EF4-FFF2-40B4-BE49-F238E27FC236}">
              <a16:creationId xmlns:a16="http://schemas.microsoft.com/office/drawing/2014/main" id="{C40E91B1-6C53-D126-1992-634A0739E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282717240"/>
          <a:ext cx="60960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419</xdr:row>
      <xdr:rowOff>0</xdr:rowOff>
    </xdr:from>
    <xdr:to>
      <xdr:col>0</xdr:col>
      <xdr:colOff>781050</xdr:colOff>
      <xdr:row>419</xdr:row>
      <xdr:rowOff>457200</xdr:rowOff>
    </xdr:to>
    <xdr:pic>
      <xdr:nvPicPr>
        <xdr:cNvPr id="72519" name="Picture 716" descr="BTT0029">
          <a:extLst>
            <a:ext uri="{FF2B5EF4-FFF2-40B4-BE49-F238E27FC236}">
              <a16:creationId xmlns:a16="http://schemas.microsoft.com/office/drawing/2014/main" id="{B6077F5C-AF57-8C3C-C32E-E59B45C2D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83334460"/>
          <a:ext cx="6477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420</xdr:row>
      <xdr:rowOff>121920</xdr:rowOff>
    </xdr:from>
    <xdr:to>
      <xdr:col>0</xdr:col>
      <xdr:colOff>952500</xdr:colOff>
      <xdr:row>420</xdr:row>
      <xdr:rowOff>571500</xdr:rowOff>
    </xdr:to>
    <xdr:pic>
      <xdr:nvPicPr>
        <xdr:cNvPr id="72520" name="Picture 718" descr="BTT0030">
          <a:extLst>
            <a:ext uri="{FF2B5EF4-FFF2-40B4-BE49-F238E27FC236}">
              <a16:creationId xmlns:a16="http://schemas.microsoft.com/office/drawing/2014/main" id="{93AB9520-49F4-A31E-EC50-F907F8983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84050740"/>
          <a:ext cx="68580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421</xdr:row>
      <xdr:rowOff>0</xdr:rowOff>
    </xdr:from>
    <xdr:to>
      <xdr:col>0</xdr:col>
      <xdr:colOff>952500</xdr:colOff>
      <xdr:row>421</xdr:row>
      <xdr:rowOff>586740</xdr:rowOff>
    </xdr:to>
    <xdr:pic>
      <xdr:nvPicPr>
        <xdr:cNvPr id="72521" name="Picture 720" descr="BTT0031">
          <a:extLst>
            <a:ext uri="{FF2B5EF4-FFF2-40B4-BE49-F238E27FC236}">
              <a16:creationId xmlns:a16="http://schemas.microsoft.com/office/drawing/2014/main" id="{97C81E3B-702B-0818-60C2-810BCC2D2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84523180"/>
          <a:ext cx="76962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422</xdr:row>
      <xdr:rowOff>0</xdr:rowOff>
    </xdr:from>
    <xdr:to>
      <xdr:col>0</xdr:col>
      <xdr:colOff>781050</xdr:colOff>
      <xdr:row>422</xdr:row>
      <xdr:rowOff>516255</xdr:rowOff>
    </xdr:to>
    <xdr:pic>
      <xdr:nvPicPr>
        <xdr:cNvPr id="72522" name="Picture 722" descr="BTT0032">
          <a:extLst>
            <a:ext uri="{FF2B5EF4-FFF2-40B4-BE49-F238E27FC236}">
              <a16:creationId xmlns:a16="http://schemas.microsoft.com/office/drawing/2014/main" id="{ED9285E4-D6C6-4CC6-7D6B-DA2F291F9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5170880"/>
          <a:ext cx="69342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423</xdr:row>
      <xdr:rowOff>0</xdr:rowOff>
    </xdr:from>
    <xdr:to>
      <xdr:col>0</xdr:col>
      <xdr:colOff>782955</xdr:colOff>
      <xdr:row>423</xdr:row>
      <xdr:rowOff>548640</xdr:rowOff>
    </xdr:to>
    <xdr:pic>
      <xdr:nvPicPr>
        <xdr:cNvPr id="72523" name="Picture 723" descr="BTT0033">
          <a:extLst>
            <a:ext uri="{FF2B5EF4-FFF2-40B4-BE49-F238E27FC236}">
              <a16:creationId xmlns:a16="http://schemas.microsoft.com/office/drawing/2014/main" id="{737EBD7B-02EF-EC67-44FA-4E357C53B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85765240"/>
          <a:ext cx="7696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424</xdr:row>
      <xdr:rowOff>0</xdr:rowOff>
    </xdr:from>
    <xdr:to>
      <xdr:col>0</xdr:col>
      <xdr:colOff>777240</xdr:colOff>
      <xdr:row>424</xdr:row>
      <xdr:rowOff>495300</xdr:rowOff>
    </xdr:to>
    <xdr:pic>
      <xdr:nvPicPr>
        <xdr:cNvPr id="72524" name="Picture 724" descr="BTT0034">
          <a:extLst>
            <a:ext uri="{FF2B5EF4-FFF2-40B4-BE49-F238E27FC236}">
              <a16:creationId xmlns:a16="http://schemas.microsoft.com/office/drawing/2014/main" id="{F3499D5F-7A4F-AA81-CEBF-56A654A44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86359600"/>
          <a:ext cx="7086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425</xdr:row>
      <xdr:rowOff>0</xdr:rowOff>
    </xdr:from>
    <xdr:to>
      <xdr:col>0</xdr:col>
      <xdr:colOff>777240</xdr:colOff>
      <xdr:row>425</xdr:row>
      <xdr:rowOff>510540</xdr:rowOff>
    </xdr:to>
    <xdr:pic>
      <xdr:nvPicPr>
        <xdr:cNvPr id="72525" name="Picture 725" descr="BTT0035">
          <a:extLst>
            <a:ext uri="{FF2B5EF4-FFF2-40B4-BE49-F238E27FC236}">
              <a16:creationId xmlns:a16="http://schemas.microsoft.com/office/drawing/2014/main" id="{B871D992-AB75-A24F-3EE2-C76B311BB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86915860"/>
          <a:ext cx="74676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426</xdr:row>
      <xdr:rowOff>0</xdr:rowOff>
    </xdr:from>
    <xdr:to>
      <xdr:col>0</xdr:col>
      <xdr:colOff>782955</xdr:colOff>
      <xdr:row>426</xdr:row>
      <xdr:rowOff>628650</xdr:rowOff>
    </xdr:to>
    <xdr:pic>
      <xdr:nvPicPr>
        <xdr:cNvPr id="72526" name="Picture 726" descr="BTT0036">
          <a:extLst>
            <a:ext uri="{FF2B5EF4-FFF2-40B4-BE49-F238E27FC236}">
              <a16:creationId xmlns:a16="http://schemas.microsoft.com/office/drawing/2014/main" id="{E37272D7-913E-F8FD-ED79-810C730D6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87533080"/>
          <a:ext cx="73152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427</xdr:row>
      <xdr:rowOff>0</xdr:rowOff>
    </xdr:from>
    <xdr:to>
      <xdr:col>0</xdr:col>
      <xdr:colOff>624840</xdr:colOff>
      <xdr:row>427</xdr:row>
      <xdr:rowOff>495300</xdr:rowOff>
    </xdr:to>
    <xdr:pic>
      <xdr:nvPicPr>
        <xdr:cNvPr id="72527" name="Picture 727" descr="BTT0037">
          <a:extLst>
            <a:ext uri="{FF2B5EF4-FFF2-40B4-BE49-F238E27FC236}">
              <a16:creationId xmlns:a16="http://schemas.microsoft.com/office/drawing/2014/main" id="{FDF3D8BE-2D66-FADB-C25A-F5725233D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288241740"/>
          <a:ext cx="5562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427</xdr:row>
      <xdr:rowOff>525780</xdr:rowOff>
    </xdr:from>
    <xdr:to>
      <xdr:col>0</xdr:col>
      <xdr:colOff>668655</xdr:colOff>
      <xdr:row>428</xdr:row>
      <xdr:rowOff>510540</xdr:rowOff>
    </xdr:to>
    <xdr:pic>
      <xdr:nvPicPr>
        <xdr:cNvPr id="72528" name="Picture 728" descr="BTT0038">
          <a:extLst>
            <a:ext uri="{FF2B5EF4-FFF2-40B4-BE49-F238E27FC236}">
              <a16:creationId xmlns:a16="http://schemas.microsoft.com/office/drawing/2014/main" id="{169365BF-90D4-6CF6-B6F6-7FFF9BACC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88767520"/>
          <a:ext cx="63246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</xdr:colOff>
      <xdr:row>429</xdr:row>
      <xdr:rowOff>83820</xdr:rowOff>
    </xdr:from>
    <xdr:to>
      <xdr:col>0</xdr:col>
      <xdr:colOff>514350</xdr:colOff>
      <xdr:row>429</xdr:row>
      <xdr:rowOff>363855</xdr:rowOff>
    </xdr:to>
    <xdr:pic>
      <xdr:nvPicPr>
        <xdr:cNvPr id="72529" name="Picture 729" descr="BTT0039">
          <a:extLst>
            <a:ext uri="{FF2B5EF4-FFF2-40B4-BE49-F238E27FC236}">
              <a16:creationId xmlns:a16="http://schemas.microsoft.com/office/drawing/2014/main" id="{7A3D762F-FFB0-56B9-A32B-FAD3103DC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289407600"/>
          <a:ext cx="327660" cy="289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430</xdr:row>
      <xdr:rowOff>106680</xdr:rowOff>
    </xdr:from>
    <xdr:to>
      <xdr:col>0</xdr:col>
      <xdr:colOff>647700</xdr:colOff>
      <xdr:row>430</xdr:row>
      <xdr:rowOff>457200</xdr:rowOff>
    </xdr:to>
    <xdr:pic>
      <xdr:nvPicPr>
        <xdr:cNvPr id="72530" name="Picture 730" descr="BTT0040">
          <a:extLst>
            <a:ext uri="{FF2B5EF4-FFF2-40B4-BE49-F238E27FC236}">
              <a16:creationId xmlns:a16="http://schemas.microsoft.com/office/drawing/2014/main" id="{53F05298-974F-EE69-500F-E255E5BBA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89864800"/>
          <a:ext cx="4191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431</xdr:row>
      <xdr:rowOff>60960</xdr:rowOff>
    </xdr:from>
    <xdr:to>
      <xdr:col>0</xdr:col>
      <xdr:colOff>478155</xdr:colOff>
      <xdr:row>431</xdr:row>
      <xdr:rowOff>342900</xdr:rowOff>
    </xdr:to>
    <xdr:pic>
      <xdr:nvPicPr>
        <xdr:cNvPr id="72531" name="Picture 731" descr="BTT0041">
          <a:extLst>
            <a:ext uri="{FF2B5EF4-FFF2-40B4-BE49-F238E27FC236}">
              <a16:creationId xmlns:a16="http://schemas.microsoft.com/office/drawing/2014/main" id="{B4FA8557-4A08-3A4E-EAD2-18D825A46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90322000"/>
          <a:ext cx="33528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432</xdr:row>
      <xdr:rowOff>30480</xdr:rowOff>
    </xdr:from>
    <xdr:to>
      <xdr:col>0</xdr:col>
      <xdr:colOff>592455</xdr:colOff>
      <xdr:row>432</xdr:row>
      <xdr:rowOff>419100</xdr:rowOff>
    </xdr:to>
    <xdr:pic>
      <xdr:nvPicPr>
        <xdr:cNvPr id="72532" name="Picture 732" descr="BTT0042">
          <a:extLst>
            <a:ext uri="{FF2B5EF4-FFF2-40B4-BE49-F238E27FC236}">
              <a16:creationId xmlns:a16="http://schemas.microsoft.com/office/drawing/2014/main" id="{5A7AE8CB-A374-7D34-DBB1-88A08A73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90733480"/>
          <a:ext cx="48006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433</xdr:row>
      <xdr:rowOff>38100</xdr:rowOff>
    </xdr:from>
    <xdr:to>
      <xdr:col>0</xdr:col>
      <xdr:colOff>554355</xdr:colOff>
      <xdr:row>433</xdr:row>
      <xdr:rowOff>440055</xdr:rowOff>
    </xdr:to>
    <xdr:pic>
      <xdr:nvPicPr>
        <xdr:cNvPr id="72533" name="Picture 734" descr="BTT0043">
          <a:extLst>
            <a:ext uri="{FF2B5EF4-FFF2-40B4-BE49-F238E27FC236}">
              <a16:creationId xmlns:a16="http://schemas.microsoft.com/office/drawing/2014/main" id="{B39BDBF5-872D-F9D5-E425-5AE721B43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600000">
          <a:off x="45720" y="291213540"/>
          <a:ext cx="51816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44</xdr:row>
      <xdr:rowOff>0</xdr:rowOff>
    </xdr:from>
    <xdr:to>
      <xdr:col>0</xdr:col>
      <xdr:colOff>838200</xdr:colOff>
      <xdr:row>44</xdr:row>
      <xdr:rowOff>552450</xdr:rowOff>
    </xdr:to>
    <xdr:pic>
      <xdr:nvPicPr>
        <xdr:cNvPr id="72534" name="Picture 736" descr="BTS032">
          <a:extLst>
            <a:ext uri="{FF2B5EF4-FFF2-40B4-BE49-F238E27FC236}">
              <a16:creationId xmlns:a16="http://schemas.microsoft.com/office/drawing/2014/main" id="{C64D2FE2-4EB8-0D8E-7BD6-C1B6C3A76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30990540"/>
          <a:ext cx="8077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47</xdr:row>
      <xdr:rowOff>0</xdr:rowOff>
    </xdr:from>
    <xdr:to>
      <xdr:col>0</xdr:col>
      <xdr:colOff>706755</xdr:colOff>
      <xdr:row>47</xdr:row>
      <xdr:rowOff>478155</xdr:rowOff>
    </xdr:to>
    <xdr:pic>
      <xdr:nvPicPr>
        <xdr:cNvPr id="72535" name="Picture 737" descr="BTS034">
          <a:extLst>
            <a:ext uri="{FF2B5EF4-FFF2-40B4-BE49-F238E27FC236}">
              <a16:creationId xmlns:a16="http://schemas.microsoft.com/office/drawing/2014/main" id="{42516AD1-83B6-C21E-A882-1D16A2F9E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3116520"/>
          <a:ext cx="6781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101</xdr:row>
      <xdr:rowOff>0</xdr:rowOff>
    </xdr:from>
    <xdr:to>
      <xdr:col>0</xdr:col>
      <xdr:colOff>586740</xdr:colOff>
      <xdr:row>101</xdr:row>
      <xdr:rowOff>533400</xdr:rowOff>
    </xdr:to>
    <xdr:pic>
      <xdr:nvPicPr>
        <xdr:cNvPr id="72536" name="Picture 740" descr="BTP0023">
          <a:extLst>
            <a:ext uri="{FF2B5EF4-FFF2-40B4-BE49-F238E27FC236}">
              <a16:creationId xmlns:a16="http://schemas.microsoft.com/office/drawing/2014/main" id="{8FB25000-6FFA-6B36-7741-A9FC1F203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67337940"/>
          <a:ext cx="56388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103</xdr:row>
      <xdr:rowOff>0</xdr:rowOff>
    </xdr:from>
    <xdr:to>
      <xdr:col>0</xdr:col>
      <xdr:colOff>516255</xdr:colOff>
      <xdr:row>103</xdr:row>
      <xdr:rowOff>457200</xdr:rowOff>
    </xdr:to>
    <xdr:pic>
      <xdr:nvPicPr>
        <xdr:cNvPr id="72537" name="Picture 741" descr="BTP0026">
          <a:extLst>
            <a:ext uri="{FF2B5EF4-FFF2-40B4-BE49-F238E27FC236}">
              <a16:creationId xmlns:a16="http://schemas.microsoft.com/office/drawing/2014/main" id="{B747DB24-4E2C-3C1C-7CED-25E4CE0D9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8625720"/>
          <a:ext cx="495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150</xdr:row>
      <xdr:rowOff>0</xdr:rowOff>
    </xdr:from>
    <xdr:to>
      <xdr:col>0</xdr:col>
      <xdr:colOff>630555</xdr:colOff>
      <xdr:row>150</xdr:row>
      <xdr:rowOff>685800</xdr:rowOff>
    </xdr:to>
    <xdr:pic>
      <xdr:nvPicPr>
        <xdr:cNvPr id="72538" name="Picture 746" descr="BTG0019-1">
          <a:extLst>
            <a:ext uri="{FF2B5EF4-FFF2-40B4-BE49-F238E27FC236}">
              <a16:creationId xmlns:a16="http://schemas.microsoft.com/office/drawing/2014/main" id="{E74C38AD-5786-9EBD-634E-AB6A9679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03090980"/>
          <a:ext cx="571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192</xdr:row>
      <xdr:rowOff>0</xdr:rowOff>
    </xdr:from>
    <xdr:to>
      <xdr:col>0</xdr:col>
      <xdr:colOff>857250</xdr:colOff>
      <xdr:row>192</xdr:row>
      <xdr:rowOff>666750</xdr:rowOff>
    </xdr:to>
    <xdr:pic>
      <xdr:nvPicPr>
        <xdr:cNvPr id="72539" name="Picture 750" descr="BTL0019">
          <a:extLst>
            <a:ext uri="{FF2B5EF4-FFF2-40B4-BE49-F238E27FC236}">
              <a16:creationId xmlns:a16="http://schemas.microsoft.com/office/drawing/2014/main" id="{332A0FF4-13F6-3D6A-7D82-E8DCD5F8E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32656580"/>
          <a:ext cx="76200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193</xdr:row>
      <xdr:rowOff>0</xdr:rowOff>
    </xdr:from>
    <xdr:to>
      <xdr:col>0</xdr:col>
      <xdr:colOff>821055</xdr:colOff>
      <xdr:row>193</xdr:row>
      <xdr:rowOff>666750</xdr:rowOff>
    </xdr:to>
    <xdr:pic>
      <xdr:nvPicPr>
        <xdr:cNvPr id="72540" name="Picture 751" descr="BTL0019-G">
          <a:extLst>
            <a:ext uri="{FF2B5EF4-FFF2-40B4-BE49-F238E27FC236}">
              <a16:creationId xmlns:a16="http://schemas.microsoft.com/office/drawing/2014/main" id="{AFF882A6-D56E-5F89-8A36-D33F4E645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33380480"/>
          <a:ext cx="76200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257</xdr:row>
      <xdr:rowOff>0</xdr:rowOff>
    </xdr:from>
    <xdr:to>
      <xdr:col>0</xdr:col>
      <xdr:colOff>891540</xdr:colOff>
      <xdr:row>258</xdr:row>
      <xdr:rowOff>114300</xdr:rowOff>
    </xdr:to>
    <xdr:pic>
      <xdr:nvPicPr>
        <xdr:cNvPr id="72541" name="Picture 752" descr="BTM0037">
          <a:extLst>
            <a:ext uri="{FF2B5EF4-FFF2-40B4-BE49-F238E27FC236}">
              <a16:creationId xmlns:a16="http://schemas.microsoft.com/office/drawing/2014/main" id="{AFA8ECFE-0313-2CF6-20FA-194A93A68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76387760"/>
          <a:ext cx="83058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210</xdr:row>
      <xdr:rowOff>22860</xdr:rowOff>
    </xdr:from>
    <xdr:to>
      <xdr:col>0</xdr:col>
      <xdr:colOff>777240</xdr:colOff>
      <xdr:row>210</xdr:row>
      <xdr:rowOff>510540</xdr:rowOff>
    </xdr:to>
    <xdr:pic>
      <xdr:nvPicPr>
        <xdr:cNvPr id="72542" name="Picture 754" descr="BTM006">
          <a:extLst>
            <a:ext uri="{FF2B5EF4-FFF2-40B4-BE49-F238E27FC236}">
              <a16:creationId xmlns:a16="http://schemas.microsoft.com/office/drawing/2014/main" id="{8EAE1918-DB6D-973C-75F3-EE0CA8025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45427700"/>
          <a:ext cx="7162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214</xdr:row>
      <xdr:rowOff>0</xdr:rowOff>
    </xdr:from>
    <xdr:to>
      <xdr:col>0</xdr:col>
      <xdr:colOff>891540</xdr:colOff>
      <xdr:row>214</xdr:row>
      <xdr:rowOff>457200</xdr:rowOff>
    </xdr:to>
    <xdr:pic>
      <xdr:nvPicPr>
        <xdr:cNvPr id="72543" name="Picture 758" descr="BTM008">
          <a:extLst>
            <a:ext uri="{FF2B5EF4-FFF2-40B4-BE49-F238E27FC236}">
              <a16:creationId xmlns:a16="http://schemas.microsoft.com/office/drawing/2014/main" id="{0B966C8F-E998-DCA9-F52B-CDC6E65A4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48277580"/>
          <a:ext cx="8686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39</xdr:row>
      <xdr:rowOff>53340</xdr:rowOff>
    </xdr:from>
    <xdr:to>
      <xdr:col>0</xdr:col>
      <xdr:colOff>967740</xdr:colOff>
      <xdr:row>39</xdr:row>
      <xdr:rowOff>510540</xdr:rowOff>
    </xdr:to>
    <xdr:pic>
      <xdr:nvPicPr>
        <xdr:cNvPr id="72544" name="Picture 763" descr="JSS0027">
          <a:extLst>
            <a:ext uri="{FF2B5EF4-FFF2-40B4-BE49-F238E27FC236}">
              <a16:creationId xmlns:a16="http://schemas.microsoft.com/office/drawing/2014/main" id="{040A53AF-5C7F-E8F5-65D9-999784CDC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8079700"/>
          <a:ext cx="92202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372</xdr:row>
      <xdr:rowOff>53340</xdr:rowOff>
    </xdr:from>
    <xdr:to>
      <xdr:col>0</xdr:col>
      <xdr:colOff>708660</xdr:colOff>
      <xdr:row>372</xdr:row>
      <xdr:rowOff>502920</xdr:rowOff>
    </xdr:to>
    <xdr:pic>
      <xdr:nvPicPr>
        <xdr:cNvPr id="72545" name="Picture 837" descr="4">
          <a:extLst>
            <a:ext uri="{FF2B5EF4-FFF2-40B4-BE49-F238E27FC236}">
              <a16:creationId xmlns:a16="http://schemas.microsoft.com/office/drawing/2014/main" id="{7A6997D4-E9FA-4274-A040-EAAF17C23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53166880"/>
          <a:ext cx="5181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266700</xdr:colOff>
      <xdr:row>373</xdr:row>
      <xdr:rowOff>76200</xdr:rowOff>
    </xdr:from>
    <xdr:to>
      <xdr:col>0</xdr:col>
      <xdr:colOff>800100</xdr:colOff>
      <xdr:row>373</xdr:row>
      <xdr:rowOff>563880</xdr:rowOff>
    </xdr:to>
    <xdr:pic>
      <xdr:nvPicPr>
        <xdr:cNvPr id="72546" name="Picture 838" descr="5">
          <a:extLst>
            <a:ext uri="{FF2B5EF4-FFF2-40B4-BE49-F238E27FC236}">
              <a16:creationId xmlns:a16="http://schemas.microsoft.com/office/drawing/2014/main" id="{2AC2C384-7017-B0B2-CE3F-518E697D6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53784100"/>
          <a:ext cx="5334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160020</xdr:colOff>
      <xdr:row>374</xdr:row>
      <xdr:rowOff>53340</xdr:rowOff>
    </xdr:from>
    <xdr:to>
      <xdr:col>0</xdr:col>
      <xdr:colOff>769620</xdr:colOff>
      <xdr:row>374</xdr:row>
      <xdr:rowOff>541020</xdr:rowOff>
    </xdr:to>
    <xdr:pic>
      <xdr:nvPicPr>
        <xdr:cNvPr id="72547" name="Picture 839" descr="7">
          <a:extLst>
            <a:ext uri="{FF2B5EF4-FFF2-40B4-BE49-F238E27FC236}">
              <a16:creationId xmlns:a16="http://schemas.microsoft.com/office/drawing/2014/main" id="{156B9BE6-CFE5-C4ED-1129-CBAED9A8F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254370840"/>
          <a:ext cx="6096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375</xdr:row>
      <xdr:rowOff>0</xdr:rowOff>
    </xdr:from>
    <xdr:to>
      <xdr:col>0</xdr:col>
      <xdr:colOff>701040</xdr:colOff>
      <xdr:row>375</xdr:row>
      <xdr:rowOff>438150</xdr:rowOff>
    </xdr:to>
    <xdr:pic>
      <xdr:nvPicPr>
        <xdr:cNvPr id="72548" name="Picture 840" descr="JZT`Z)(8}8[`}FK`K2``5LX">
          <a:extLst>
            <a:ext uri="{FF2B5EF4-FFF2-40B4-BE49-F238E27FC236}">
              <a16:creationId xmlns:a16="http://schemas.microsoft.com/office/drawing/2014/main" id="{8CDAB3D5-0F4E-A1BC-B726-779EA387C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54942340"/>
          <a:ext cx="5562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129540</xdr:colOff>
      <xdr:row>376</xdr:row>
      <xdr:rowOff>205740</xdr:rowOff>
    </xdr:from>
    <xdr:to>
      <xdr:col>0</xdr:col>
      <xdr:colOff>670560</xdr:colOff>
      <xdr:row>376</xdr:row>
      <xdr:rowOff>640080</xdr:rowOff>
    </xdr:to>
    <xdr:pic>
      <xdr:nvPicPr>
        <xdr:cNvPr id="72549" name="Picture 841" descr="5">
          <a:extLst>
            <a:ext uri="{FF2B5EF4-FFF2-40B4-BE49-F238E27FC236}">
              <a16:creationId xmlns:a16="http://schemas.microsoft.com/office/drawing/2014/main" id="{6DC35CE6-4E46-7EF1-5E53-3FA6EAF90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55681480"/>
          <a:ext cx="54102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160020</xdr:colOff>
      <xdr:row>377</xdr:row>
      <xdr:rowOff>83820</xdr:rowOff>
    </xdr:from>
    <xdr:to>
      <xdr:col>0</xdr:col>
      <xdr:colOff>754380</xdr:colOff>
      <xdr:row>377</xdr:row>
      <xdr:rowOff>525780</xdr:rowOff>
    </xdr:to>
    <xdr:pic>
      <xdr:nvPicPr>
        <xdr:cNvPr id="72550" name="Picture 842" descr="6">
          <a:extLst>
            <a:ext uri="{FF2B5EF4-FFF2-40B4-BE49-F238E27FC236}">
              <a16:creationId xmlns:a16="http://schemas.microsoft.com/office/drawing/2014/main" id="{7BFCFE75-AB0A-DBCA-DAFE-E8563EA20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256252980"/>
          <a:ext cx="59436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198120</xdr:colOff>
      <xdr:row>378</xdr:row>
      <xdr:rowOff>60960</xdr:rowOff>
    </xdr:from>
    <xdr:to>
      <xdr:col>0</xdr:col>
      <xdr:colOff>731520</xdr:colOff>
      <xdr:row>378</xdr:row>
      <xdr:rowOff>525780</xdr:rowOff>
    </xdr:to>
    <xdr:pic>
      <xdr:nvPicPr>
        <xdr:cNvPr id="72551" name="Picture 843" descr="7">
          <a:extLst>
            <a:ext uri="{FF2B5EF4-FFF2-40B4-BE49-F238E27FC236}">
              <a16:creationId xmlns:a16="http://schemas.microsoft.com/office/drawing/2014/main" id="{510D4C97-D6DC-EA03-194A-629CBC6AA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56786380"/>
          <a:ext cx="53340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379</xdr:row>
      <xdr:rowOff>30480</xdr:rowOff>
    </xdr:from>
    <xdr:to>
      <xdr:col>0</xdr:col>
      <xdr:colOff>670560</xdr:colOff>
      <xdr:row>379</xdr:row>
      <xdr:rowOff>525780</xdr:rowOff>
    </xdr:to>
    <xdr:pic>
      <xdr:nvPicPr>
        <xdr:cNvPr id="72552" name="Picture 844" descr="8">
          <a:extLst>
            <a:ext uri="{FF2B5EF4-FFF2-40B4-BE49-F238E27FC236}">
              <a16:creationId xmlns:a16="http://schemas.microsoft.com/office/drawing/2014/main" id="{2FD421DD-FAB9-BA3B-146B-BD5B78E70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57327400"/>
          <a:ext cx="6096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129540</xdr:colOff>
      <xdr:row>380</xdr:row>
      <xdr:rowOff>30480</xdr:rowOff>
    </xdr:from>
    <xdr:to>
      <xdr:col>0</xdr:col>
      <xdr:colOff>685800</xdr:colOff>
      <xdr:row>380</xdr:row>
      <xdr:rowOff>510540</xdr:rowOff>
    </xdr:to>
    <xdr:pic>
      <xdr:nvPicPr>
        <xdr:cNvPr id="72553" name="Picture 845" descr="9">
          <a:extLst>
            <a:ext uri="{FF2B5EF4-FFF2-40B4-BE49-F238E27FC236}">
              <a16:creationId xmlns:a16="http://schemas.microsoft.com/office/drawing/2014/main" id="{C25D3959-02E5-3058-93EE-B9083051F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57860800"/>
          <a:ext cx="55626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183</xdr:row>
      <xdr:rowOff>0</xdr:rowOff>
    </xdr:from>
    <xdr:to>
      <xdr:col>0</xdr:col>
      <xdr:colOff>630555</xdr:colOff>
      <xdr:row>183</xdr:row>
      <xdr:rowOff>815340</xdr:rowOff>
    </xdr:to>
    <xdr:pic>
      <xdr:nvPicPr>
        <xdr:cNvPr id="72554" name="Picture 853" descr="33">
          <a:extLst>
            <a:ext uri="{FF2B5EF4-FFF2-40B4-BE49-F238E27FC236}">
              <a16:creationId xmlns:a16="http://schemas.microsoft.com/office/drawing/2014/main" id="{CE475156-A429-3AA3-EB86-6EE6210E7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27002540"/>
          <a:ext cx="56388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206</xdr:row>
      <xdr:rowOff>0</xdr:rowOff>
    </xdr:from>
    <xdr:to>
      <xdr:col>0</xdr:col>
      <xdr:colOff>838200</xdr:colOff>
      <xdr:row>206</xdr:row>
      <xdr:rowOff>628650</xdr:rowOff>
    </xdr:to>
    <xdr:pic>
      <xdr:nvPicPr>
        <xdr:cNvPr id="72555" name="Picture 882" descr="BTL0017">
          <a:extLst>
            <a:ext uri="{FF2B5EF4-FFF2-40B4-BE49-F238E27FC236}">
              <a16:creationId xmlns:a16="http://schemas.microsoft.com/office/drawing/2014/main" id="{CE397405-DBB1-F71D-E029-6E65490EA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42775940"/>
          <a:ext cx="73152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227</xdr:row>
      <xdr:rowOff>0</xdr:rowOff>
    </xdr:from>
    <xdr:to>
      <xdr:col>0</xdr:col>
      <xdr:colOff>838200</xdr:colOff>
      <xdr:row>227</xdr:row>
      <xdr:rowOff>586740</xdr:rowOff>
    </xdr:to>
    <xdr:pic>
      <xdr:nvPicPr>
        <xdr:cNvPr id="72556" name="Picture 886" descr="0279">
          <a:extLst>
            <a:ext uri="{FF2B5EF4-FFF2-40B4-BE49-F238E27FC236}">
              <a16:creationId xmlns:a16="http://schemas.microsoft.com/office/drawing/2014/main" id="{9C0C55C4-E285-F08A-08AB-BD1592EAC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6469080"/>
          <a:ext cx="72390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229</xdr:row>
      <xdr:rowOff>0</xdr:rowOff>
    </xdr:from>
    <xdr:to>
      <xdr:col>0</xdr:col>
      <xdr:colOff>739140</xdr:colOff>
      <xdr:row>229</xdr:row>
      <xdr:rowOff>609600</xdr:rowOff>
    </xdr:to>
    <xdr:pic>
      <xdr:nvPicPr>
        <xdr:cNvPr id="72557" name="Picture 2499" descr="C:\Users\user\AppData\Local\Temp\3MK@W3~1J)ORI`(123D0K`H.jpg">
          <a:extLst>
            <a:ext uri="{FF2B5EF4-FFF2-40B4-BE49-F238E27FC236}">
              <a16:creationId xmlns:a16="http://schemas.microsoft.com/office/drawing/2014/main" id="{605B2EAD-77D4-D110-E631-AF5F903AE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57894020"/>
          <a:ext cx="6781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</xdr:colOff>
      <xdr:row>313</xdr:row>
      <xdr:rowOff>53340</xdr:rowOff>
    </xdr:from>
    <xdr:to>
      <xdr:col>0</xdr:col>
      <xdr:colOff>723900</xdr:colOff>
      <xdr:row>313</xdr:row>
      <xdr:rowOff>701040</xdr:rowOff>
    </xdr:to>
    <xdr:pic>
      <xdr:nvPicPr>
        <xdr:cNvPr id="72558" name="Picture 891" descr="M101">
          <a:extLst>
            <a:ext uri="{FF2B5EF4-FFF2-40B4-BE49-F238E27FC236}">
              <a16:creationId xmlns:a16="http://schemas.microsoft.com/office/drawing/2014/main" id="{A453C7A2-C2E1-47D9-673D-FE16453E9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12277960"/>
          <a:ext cx="6934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315</xdr:row>
      <xdr:rowOff>38100</xdr:rowOff>
    </xdr:from>
    <xdr:to>
      <xdr:col>0</xdr:col>
      <xdr:colOff>693420</xdr:colOff>
      <xdr:row>315</xdr:row>
      <xdr:rowOff>685800</xdr:rowOff>
    </xdr:to>
    <xdr:pic>
      <xdr:nvPicPr>
        <xdr:cNvPr id="72559" name="Picture 893" descr="M102">
          <a:extLst>
            <a:ext uri="{FF2B5EF4-FFF2-40B4-BE49-F238E27FC236}">
              <a16:creationId xmlns:a16="http://schemas.microsoft.com/office/drawing/2014/main" id="{222B0C2C-DF79-1F10-6ED0-BF9929410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13794340"/>
          <a:ext cx="67056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317</xdr:row>
      <xdr:rowOff>30480</xdr:rowOff>
    </xdr:from>
    <xdr:to>
      <xdr:col>0</xdr:col>
      <xdr:colOff>731520</xdr:colOff>
      <xdr:row>317</xdr:row>
      <xdr:rowOff>662940</xdr:rowOff>
    </xdr:to>
    <xdr:pic>
      <xdr:nvPicPr>
        <xdr:cNvPr id="72560" name="Picture 895" descr="M100">
          <a:extLst>
            <a:ext uri="{FF2B5EF4-FFF2-40B4-BE49-F238E27FC236}">
              <a16:creationId xmlns:a16="http://schemas.microsoft.com/office/drawing/2014/main" id="{BDBB26B4-E170-DD9A-0DD8-0300CCC3C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15371680"/>
          <a:ext cx="7239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319</xdr:row>
      <xdr:rowOff>22860</xdr:rowOff>
    </xdr:from>
    <xdr:to>
      <xdr:col>0</xdr:col>
      <xdr:colOff>769620</xdr:colOff>
      <xdr:row>319</xdr:row>
      <xdr:rowOff>30480</xdr:rowOff>
    </xdr:to>
    <xdr:pic>
      <xdr:nvPicPr>
        <xdr:cNvPr id="72561" name="Picture 897" descr="M103">
          <a:extLst>
            <a:ext uri="{FF2B5EF4-FFF2-40B4-BE49-F238E27FC236}">
              <a16:creationId xmlns:a16="http://schemas.microsoft.com/office/drawing/2014/main" id="{41BB91C1-CF36-ABEC-7C3C-8774C0161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849960"/>
          <a:ext cx="769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213360</xdr:colOff>
      <xdr:row>23</xdr:row>
      <xdr:rowOff>114300</xdr:rowOff>
    </xdr:from>
    <xdr:to>
      <xdr:col>0</xdr:col>
      <xdr:colOff>706755</xdr:colOff>
      <xdr:row>23</xdr:row>
      <xdr:rowOff>472440</xdr:rowOff>
    </xdr:to>
    <xdr:pic>
      <xdr:nvPicPr>
        <xdr:cNvPr id="72562" name="Picture 932" descr="0281">
          <a:extLst>
            <a:ext uri="{FF2B5EF4-FFF2-40B4-BE49-F238E27FC236}">
              <a16:creationId xmlns:a16="http://schemas.microsoft.com/office/drawing/2014/main" id="{32388F2E-600D-36A3-CD30-8074DB281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17571720"/>
          <a:ext cx="502920" cy="35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27</xdr:row>
      <xdr:rowOff>68580</xdr:rowOff>
    </xdr:from>
    <xdr:to>
      <xdr:col>0</xdr:col>
      <xdr:colOff>895350</xdr:colOff>
      <xdr:row>27</xdr:row>
      <xdr:rowOff>782955</xdr:rowOff>
    </xdr:to>
    <xdr:pic>
      <xdr:nvPicPr>
        <xdr:cNvPr id="72563" name="Picture 951" descr="1">
          <a:extLst>
            <a:ext uri="{FF2B5EF4-FFF2-40B4-BE49-F238E27FC236}">
              <a16:creationId xmlns:a16="http://schemas.microsoft.com/office/drawing/2014/main" id="{94BD0C6B-F413-DE5D-A306-DC1F306E7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269200"/>
          <a:ext cx="69342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99</xdr:row>
      <xdr:rowOff>0</xdr:rowOff>
    </xdr:from>
    <xdr:to>
      <xdr:col>0</xdr:col>
      <xdr:colOff>706755</xdr:colOff>
      <xdr:row>99</xdr:row>
      <xdr:rowOff>628650</xdr:rowOff>
    </xdr:to>
    <xdr:pic>
      <xdr:nvPicPr>
        <xdr:cNvPr id="72564" name="Picture 955" descr="1">
          <a:extLst>
            <a:ext uri="{FF2B5EF4-FFF2-40B4-BE49-F238E27FC236}">
              <a16:creationId xmlns:a16="http://schemas.microsoft.com/office/drawing/2014/main" id="{409CC069-46A7-C166-2140-D8576930E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65966340"/>
          <a:ext cx="6096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102</xdr:row>
      <xdr:rowOff>0</xdr:rowOff>
    </xdr:from>
    <xdr:to>
      <xdr:col>0</xdr:col>
      <xdr:colOff>897255</xdr:colOff>
      <xdr:row>102</xdr:row>
      <xdr:rowOff>662940</xdr:rowOff>
    </xdr:to>
    <xdr:pic>
      <xdr:nvPicPr>
        <xdr:cNvPr id="72565" name="Picture 956" descr="1">
          <a:extLst>
            <a:ext uri="{FF2B5EF4-FFF2-40B4-BE49-F238E27FC236}">
              <a16:creationId xmlns:a16="http://schemas.microsoft.com/office/drawing/2014/main" id="{4A867508-2697-1E4C-23DF-8FE9CAEB2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7924680"/>
          <a:ext cx="86106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</xdr:colOff>
      <xdr:row>156</xdr:row>
      <xdr:rowOff>0</xdr:rowOff>
    </xdr:from>
    <xdr:to>
      <xdr:col>0</xdr:col>
      <xdr:colOff>777240</xdr:colOff>
      <xdr:row>156</xdr:row>
      <xdr:rowOff>590550</xdr:rowOff>
    </xdr:to>
    <xdr:pic>
      <xdr:nvPicPr>
        <xdr:cNvPr id="72566" name="Picture 957" descr="1">
          <a:extLst>
            <a:ext uri="{FF2B5EF4-FFF2-40B4-BE49-F238E27FC236}">
              <a16:creationId xmlns:a16="http://schemas.microsoft.com/office/drawing/2014/main" id="{84F8671B-6686-39AA-460A-DE2328EAB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06504740"/>
          <a:ext cx="6019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173</xdr:row>
      <xdr:rowOff>0</xdr:rowOff>
    </xdr:from>
    <xdr:to>
      <xdr:col>0</xdr:col>
      <xdr:colOff>739140</xdr:colOff>
      <xdr:row>173</xdr:row>
      <xdr:rowOff>548640</xdr:rowOff>
    </xdr:to>
    <xdr:pic>
      <xdr:nvPicPr>
        <xdr:cNvPr id="72567" name="Picture 958" descr="1">
          <a:extLst>
            <a:ext uri="{FF2B5EF4-FFF2-40B4-BE49-F238E27FC236}">
              <a16:creationId xmlns:a16="http://schemas.microsoft.com/office/drawing/2014/main" id="{44F0955E-5669-85E5-83B0-DE72CA46E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9595900"/>
          <a:ext cx="67056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182</xdr:row>
      <xdr:rowOff>45720</xdr:rowOff>
    </xdr:from>
    <xdr:to>
      <xdr:col>0</xdr:col>
      <xdr:colOff>701040</xdr:colOff>
      <xdr:row>182</xdr:row>
      <xdr:rowOff>510540</xdr:rowOff>
    </xdr:to>
    <xdr:pic>
      <xdr:nvPicPr>
        <xdr:cNvPr id="72568" name="Picture 959" descr="1">
          <a:extLst>
            <a:ext uri="{FF2B5EF4-FFF2-40B4-BE49-F238E27FC236}">
              <a16:creationId xmlns:a16="http://schemas.microsoft.com/office/drawing/2014/main" id="{5E676507-858C-4542-ABD7-15E8E411F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26453900"/>
          <a:ext cx="5410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186</xdr:row>
      <xdr:rowOff>45720</xdr:rowOff>
    </xdr:from>
    <xdr:to>
      <xdr:col>0</xdr:col>
      <xdr:colOff>819150</xdr:colOff>
      <xdr:row>186</xdr:row>
      <xdr:rowOff>628650</xdr:rowOff>
    </xdr:to>
    <xdr:pic>
      <xdr:nvPicPr>
        <xdr:cNvPr id="72569" name="Picture 960" descr="1">
          <a:extLst>
            <a:ext uri="{FF2B5EF4-FFF2-40B4-BE49-F238E27FC236}">
              <a16:creationId xmlns:a16="http://schemas.microsoft.com/office/drawing/2014/main" id="{499C111D-757C-3BB4-AECC-DE3C4CACD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2914376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218</xdr:row>
      <xdr:rowOff>0</xdr:rowOff>
    </xdr:from>
    <xdr:to>
      <xdr:col>0</xdr:col>
      <xdr:colOff>838200</xdr:colOff>
      <xdr:row>218</xdr:row>
      <xdr:rowOff>438150</xdr:rowOff>
    </xdr:to>
    <xdr:pic>
      <xdr:nvPicPr>
        <xdr:cNvPr id="72570" name="Picture 970" descr="1">
          <a:extLst>
            <a:ext uri="{FF2B5EF4-FFF2-40B4-BE49-F238E27FC236}">
              <a16:creationId xmlns:a16="http://schemas.microsoft.com/office/drawing/2014/main" id="{BF88A8D1-8FC8-B1A1-3AF9-F76DC0560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50776940"/>
          <a:ext cx="75438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248</xdr:row>
      <xdr:rowOff>0</xdr:rowOff>
    </xdr:from>
    <xdr:to>
      <xdr:col>0</xdr:col>
      <xdr:colOff>853440</xdr:colOff>
      <xdr:row>248</xdr:row>
      <xdr:rowOff>723900</xdr:rowOff>
    </xdr:to>
    <xdr:pic>
      <xdr:nvPicPr>
        <xdr:cNvPr id="72571" name="Picture 974" descr="1">
          <a:extLst>
            <a:ext uri="{FF2B5EF4-FFF2-40B4-BE49-F238E27FC236}">
              <a16:creationId xmlns:a16="http://schemas.microsoft.com/office/drawing/2014/main" id="{4823695E-6285-9A2B-2178-E591407AE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70710860"/>
          <a:ext cx="7848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278</xdr:row>
      <xdr:rowOff>0</xdr:rowOff>
    </xdr:from>
    <xdr:to>
      <xdr:col>0</xdr:col>
      <xdr:colOff>967740</xdr:colOff>
      <xdr:row>278</xdr:row>
      <xdr:rowOff>624840</xdr:rowOff>
    </xdr:to>
    <xdr:pic>
      <xdr:nvPicPr>
        <xdr:cNvPr id="72572" name="Picture 976" descr="1">
          <a:extLst>
            <a:ext uri="{FF2B5EF4-FFF2-40B4-BE49-F238E27FC236}">
              <a16:creationId xmlns:a16="http://schemas.microsoft.com/office/drawing/2014/main" id="{48089A1A-4F96-8046-DF23-BC8B76EDB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89798960"/>
          <a:ext cx="94488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289</xdr:row>
      <xdr:rowOff>0</xdr:rowOff>
    </xdr:from>
    <xdr:to>
      <xdr:col>0</xdr:col>
      <xdr:colOff>821055</xdr:colOff>
      <xdr:row>289</xdr:row>
      <xdr:rowOff>361950</xdr:rowOff>
    </xdr:to>
    <xdr:pic>
      <xdr:nvPicPr>
        <xdr:cNvPr id="72573" name="Picture 977" descr="1">
          <a:extLst>
            <a:ext uri="{FF2B5EF4-FFF2-40B4-BE49-F238E27FC236}">
              <a16:creationId xmlns:a16="http://schemas.microsoft.com/office/drawing/2014/main" id="{B55FEFE2-ADD2-C288-E949-4E6C306F2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6093080"/>
          <a:ext cx="7924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292</xdr:row>
      <xdr:rowOff>0</xdr:rowOff>
    </xdr:from>
    <xdr:to>
      <xdr:col>0</xdr:col>
      <xdr:colOff>859155</xdr:colOff>
      <xdr:row>292</xdr:row>
      <xdr:rowOff>400050</xdr:rowOff>
    </xdr:to>
    <xdr:pic>
      <xdr:nvPicPr>
        <xdr:cNvPr id="72574" name="Picture 978" descr="1">
          <a:extLst>
            <a:ext uri="{FF2B5EF4-FFF2-40B4-BE49-F238E27FC236}">
              <a16:creationId xmlns:a16="http://schemas.microsoft.com/office/drawing/2014/main" id="{10860B2C-B651-B90F-27A7-D2061C702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8142860"/>
          <a:ext cx="86106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293</xdr:row>
      <xdr:rowOff>0</xdr:rowOff>
    </xdr:from>
    <xdr:to>
      <xdr:col>0</xdr:col>
      <xdr:colOff>739140</xdr:colOff>
      <xdr:row>293</xdr:row>
      <xdr:rowOff>457200</xdr:rowOff>
    </xdr:to>
    <xdr:pic>
      <xdr:nvPicPr>
        <xdr:cNvPr id="72575" name="Picture 979" descr="07N4(0CRE3QCVUQ5DS}N4_V">
          <a:extLst>
            <a:ext uri="{FF2B5EF4-FFF2-40B4-BE49-F238E27FC236}">
              <a16:creationId xmlns:a16="http://schemas.microsoft.com/office/drawing/2014/main" id="{ADEE77CC-6905-BD78-FD5D-BA5B1E289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98615300"/>
          <a:ext cx="5943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296</xdr:row>
      <xdr:rowOff>0</xdr:rowOff>
    </xdr:from>
    <xdr:to>
      <xdr:col>0</xdr:col>
      <xdr:colOff>701040</xdr:colOff>
      <xdr:row>296</xdr:row>
      <xdr:rowOff>744855</xdr:rowOff>
    </xdr:to>
    <xdr:pic>
      <xdr:nvPicPr>
        <xdr:cNvPr id="72576" name="Picture 980" descr="R[%OGDD@O)]CKVK}~Y%]EYO">
          <a:extLst>
            <a:ext uri="{FF2B5EF4-FFF2-40B4-BE49-F238E27FC236}">
              <a16:creationId xmlns:a16="http://schemas.microsoft.com/office/drawing/2014/main" id="{192A316F-1207-EE19-BBFA-3219308F2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00649840"/>
          <a:ext cx="57150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295</xdr:row>
      <xdr:rowOff>0</xdr:rowOff>
    </xdr:from>
    <xdr:to>
      <xdr:col>0</xdr:col>
      <xdr:colOff>592455</xdr:colOff>
      <xdr:row>295</xdr:row>
      <xdr:rowOff>586740</xdr:rowOff>
    </xdr:to>
    <xdr:pic>
      <xdr:nvPicPr>
        <xdr:cNvPr id="72577" name="Picture 981" descr="[SJK4)K5W3FA7HRS1_J{54Y">
          <a:extLst>
            <a:ext uri="{FF2B5EF4-FFF2-40B4-BE49-F238E27FC236}">
              <a16:creationId xmlns:a16="http://schemas.microsoft.com/office/drawing/2014/main" id="{8AE0692F-0A35-760D-5614-231699E77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0002140"/>
          <a:ext cx="44958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294</xdr:row>
      <xdr:rowOff>0</xdr:rowOff>
    </xdr:from>
    <xdr:to>
      <xdr:col>0</xdr:col>
      <xdr:colOff>704850</xdr:colOff>
      <xdr:row>294</xdr:row>
      <xdr:rowOff>742950</xdr:rowOff>
    </xdr:to>
    <xdr:pic>
      <xdr:nvPicPr>
        <xdr:cNvPr id="72578" name="Picture 982" descr="(309PPBC9GLB[T1Z4VGNX14">
          <a:extLst>
            <a:ext uri="{FF2B5EF4-FFF2-40B4-BE49-F238E27FC236}">
              <a16:creationId xmlns:a16="http://schemas.microsoft.com/office/drawing/2014/main" id="{D0A3284D-F6B5-54AC-1C7C-24B9FA7C6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99202040"/>
          <a:ext cx="5638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299</xdr:row>
      <xdr:rowOff>0</xdr:rowOff>
    </xdr:from>
    <xdr:to>
      <xdr:col>0</xdr:col>
      <xdr:colOff>853440</xdr:colOff>
      <xdr:row>299</xdr:row>
      <xdr:rowOff>510540</xdr:rowOff>
    </xdr:to>
    <xdr:pic>
      <xdr:nvPicPr>
        <xdr:cNvPr id="72579" name="Picture 985" descr="Z[MZN9C%2T8F)SV{KXJDDV1">
          <a:extLst>
            <a:ext uri="{FF2B5EF4-FFF2-40B4-BE49-F238E27FC236}">
              <a16:creationId xmlns:a16="http://schemas.microsoft.com/office/drawing/2014/main" id="{C58A9883-138D-9B82-492D-25A2ABBB4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202646280"/>
          <a:ext cx="78486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300</xdr:row>
      <xdr:rowOff>0</xdr:rowOff>
    </xdr:from>
    <xdr:to>
      <xdr:col>0</xdr:col>
      <xdr:colOff>838200</xdr:colOff>
      <xdr:row>300</xdr:row>
      <xdr:rowOff>438150</xdr:rowOff>
    </xdr:to>
    <xdr:pic>
      <xdr:nvPicPr>
        <xdr:cNvPr id="72580" name="Picture 986" descr="%JY{_3EL1XQENE]DG4[U2G9">
          <a:extLst>
            <a:ext uri="{FF2B5EF4-FFF2-40B4-BE49-F238E27FC236}">
              <a16:creationId xmlns:a16="http://schemas.microsoft.com/office/drawing/2014/main" id="{3E13ADBC-CC44-4BAE-839D-A669FE769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03225400"/>
          <a:ext cx="74676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301</xdr:row>
      <xdr:rowOff>0</xdr:rowOff>
    </xdr:from>
    <xdr:to>
      <xdr:col>0</xdr:col>
      <xdr:colOff>971550</xdr:colOff>
      <xdr:row>301</xdr:row>
      <xdr:rowOff>662940</xdr:rowOff>
    </xdr:to>
    <xdr:pic>
      <xdr:nvPicPr>
        <xdr:cNvPr id="72581" name="Picture 993" descr="EP3(]P54]D[{~E0)I@P9361">
          <a:extLst>
            <a:ext uri="{FF2B5EF4-FFF2-40B4-BE49-F238E27FC236}">
              <a16:creationId xmlns:a16="http://schemas.microsoft.com/office/drawing/2014/main" id="{BB74D6A0-023D-AF6F-F6EA-902F8F0BC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3735940"/>
          <a:ext cx="8458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302</xdr:row>
      <xdr:rowOff>0</xdr:rowOff>
    </xdr:from>
    <xdr:to>
      <xdr:col>0</xdr:col>
      <xdr:colOff>971550</xdr:colOff>
      <xdr:row>302</xdr:row>
      <xdr:rowOff>624840</xdr:rowOff>
    </xdr:to>
    <xdr:pic>
      <xdr:nvPicPr>
        <xdr:cNvPr id="72582" name="Picture 994" descr="KB`BP8Z~EL]BUG0)7[M~G`I">
          <a:extLst>
            <a:ext uri="{FF2B5EF4-FFF2-40B4-BE49-F238E27FC236}">
              <a16:creationId xmlns:a16="http://schemas.microsoft.com/office/drawing/2014/main" id="{63DAD86C-DD41-6955-FE57-A0BD3AAB8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4513180"/>
          <a:ext cx="84582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303</xdr:row>
      <xdr:rowOff>0</xdr:rowOff>
    </xdr:from>
    <xdr:to>
      <xdr:col>0</xdr:col>
      <xdr:colOff>897255</xdr:colOff>
      <xdr:row>303</xdr:row>
      <xdr:rowOff>630555</xdr:rowOff>
    </xdr:to>
    <xdr:pic>
      <xdr:nvPicPr>
        <xdr:cNvPr id="72583" name="Picture 998" descr="EUJ{BY`FS{QNZ95UYIKP63K">
          <a:extLst>
            <a:ext uri="{FF2B5EF4-FFF2-40B4-BE49-F238E27FC236}">
              <a16:creationId xmlns:a16="http://schemas.microsoft.com/office/drawing/2014/main" id="{AAE7FB6A-0133-AA45-725E-8A0B84FAD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214220"/>
          <a:ext cx="9067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305</xdr:row>
      <xdr:rowOff>0</xdr:rowOff>
    </xdr:from>
    <xdr:to>
      <xdr:col>0</xdr:col>
      <xdr:colOff>838200</xdr:colOff>
      <xdr:row>305</xdr:row>
      <xdr:rowOff>628650</xdr:rowOff>
    </xdr:to>
    <xdr:pic>
      <xdr:nvPicPr>
        <xdr:cNvPr id="72584" name="Picture 999" descr="D]2WX__3SQJO3]L5E]_ZAUG">
          <a:extLst>
            <a:ext uri="{FF2B5EF4-FFF2-40B4-BE49-F238E27FC236}">
              <a16:creationId xmlns:a16="http://schemas.microsoft.com/office/drawing/2014/main" id="{CC7709C9-40D0-4A80-5631-32113AF6B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6616300"/>
          <a:ext cx="685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307</xdr:row>
      <xdr:rowOff>0</xdr:rowOff>
    </xdr:from>
    <xdr:to>
      <xdr:col>0</xdr:col>
      <xdr:colOff>857250</xdr:colOff>
      <xdr:row>307</xdr:row>
      <xdr:rowOff>478155</xdr:rowOff>
    </xdr:to>
    <xdr:pic>
      <xdr:nvPicPr>
        <xdr:cNvPr id="72585" name="Picture 1000" descr="]B~@25N5L_~SL3AXUU(3]MW">
          <a:extLst>
            <a:ext uri="{FF2B5EF4-FFF2-40B4-BE49-F238E27FC236}">
              <a16:creationId xmlns:a16="http://schemas.microsoft.com/office/drawing/2014/main" id="{7DBCF12A-D1DA-6578-0216-AC33BEF83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08620360"/>
          <a:ext cx="73152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308</xdr:row>
      <xdr:rowOff>0</xdr:rowOff>
    </xdr:from>
    <xdr:to>
      <xdr:col>0</xdr:col>
      <xdr:colOff>782955</xdr:colOff>
      <xdr:row>308</xdr:row>
      <xdr:rowOff>478155</xdr:rowOff>
    </xdr:to>
    <xdr:pic>
      <xdr:nvPicPr>
        <xdr:cNvPr id="72586" name="Picture 1001" descr="~A}O0BP49{L$BAEWHRCO_XL">
          <a:extLst>
            <a:ext uri="{FF2B5EF4-FFF2-40B4-BE49-F238E27FC236}">
              <a16:creationId xmlns:a16="http://schemas.microsoft.com/office/drawing/2014/main" id="{659AF6D5-93CC-AC68-4634-A2D510082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09191860"/>
          <a:ext cx="6400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309</xdr:row>
      <xdr:rowOff>0</xdr:rowOff>
    </xdr:from>
    <xdr:to>
      <xdr:col>0</xdr:col>
      <xdr:colOff>815340</xdr:colOff>
      <xdr:row>309</xdr:row>
      <xdr:rowOff>495300</xdr:rowOff>
    </xdr:to>
    <xdr:pic>
      <xdr:nvPicPr>
        <xdr:cNvPr id="72587" name="Picture 1002" descr="FGLH]%C]5]LLV]_)BX82RBG">
          <a:extLst>
            <a:ext uri="{FF2B5EF4-FFF2-40B4-BE49-F238E27FC236}">
              <a16:creationId xmlns:a16="http://schemas.microsoft.com/office/drawing/2014/main" id="{E9B2991F-D68A-35D1-1A9D-224E92337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09710020"/>
          <a:ext cx="61722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310</xdr:row>
      <xdr:rowOff>0</xdr:rowOff>
    </xdr:from>
    <xdr:to>
      <xdr:col>0</xdr:col>
      <xdr:colOff>739140</xdr:colOff>
      <xdr:row>310</xdr:row>
      <xdr:rowOff>457200</xdr:rowOff>
    </xdr:to>
    <xdr:pic>
      <xdr:nvPicPr>
        <xdr:cNvPr id="72588" name="Picture 1003" descr="UQ[QW500(RRM5~X0UIO7{FM">
          <a:extLst>
            <a:ext uri="{FF2B5EF4-FFF2-40B4-BE49-F238E27FC236}">
              <a16:creationId xmlns:a16="http://schemas.microsoft.com/office/drawing/2014/main" id="{B01CC7C3-B8D9-A33D-0D9C-D395F44C6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10334860"/>
          <a:ext cx="5562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311</xdr:row>
      <xdr:rowOff>0</xdr:rowOff>
    </xdr:from>
    <xdr:to>
      <xdr:col>0</xdr:col>
      <xdr:colOff>819150</xdr:colOff>
      <xdr:row>311</xdr:row>
      <xdr:rowOff>476250</xdr:rowOff>
    </xdr:to>
    <xdr:pic>
      <xdr:nvPicPr>
        <xdr:cNvPr id="72589" name="Picture 1004" descr="1621{_}NOVHS0_`N4SFOTR2">
          <a:extLst>
            <a:ext uri="{FF2B5EF4-FFF2-40B4-BE49-F238E27FC236}">
              <a16:creationId xmlns:a16="http://schemas.microsoft.com/office/drawing/2014/main" id="{44BD967D-C28C-3BCC-4080-BAEEA2838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10959700"/>
          <a:ext cx="61722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312</xdr:row>
      <xdr:rowOff>0</xdr:rowOff>
    </xdr:from>
    <xdr:to>
      <xdr:col>0</xdr:col>
      <xdr:colOff>742950</xdr:colOff>
      <xdr:row>312</xdr:row>
      <xdr:rowOff>685800</xdr:rowOff>
    </xdr:to>
    <xdr:pic>
      <xdr:nvPicPr>
        <xdr:cNvPr id="72590" name="Picture 1005" descr="{0TGZD98_3Z3IS_GP7QEZRN">
          <a:extLst>
            <a:ext uri="{FF2B5EF4-FFF2-40B4-BE49-F238E27FC236}">
              <a16:creationId xmlns:a16="http://schemas.microsoft.com/office/drawing/2014/main" id="{3296B5D2-8F26-094A-FD72-30381DF5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531200"/>
          <a:ext cx="73152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314</xdr:row>
      <xdr:rowOff>0</xdr:rowOff>
    </xdr:from>
    <xdr:to>
      <xdr:col>0</xdr:col>
      <xdr:colOff>914400</xdr:colOff>
      <xdr:row>314</xdr:row>
      <xdr:rowOff>744855</xdr:rowOff>
    </xdr:to>
    <xdr:pic>
      <xdr:nvPicPr>
        <xdr:cNvPr id="72591" name="Picture 1006" descr=")K$D_TC$](TO%MJQ{6)ICX4">
          <a:extLst>
            <a:ext uri="{FF2B5EF4-FFF2-40B4-BE49-F238E27FC236}">
              <a16:creationId xmlns:a16="http://schemas.microsoft.com/office/drawing/2014/main" id="{5DB18D79-E157-8B78-6397-7772B5F1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12986620"/>
          <a:ext cx="8686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316</xdr:row>
      <xdr:rowOff>0</xdr:rowOff>
    </xdr:from>
    <xdr:to>
      <xdr:col>0</xdr:col>
      <xdr:colOff>857250</xdr:colOff>
      <xdr:row>316</xdr:row>
      <xdr:rowOff>800100</xdr:rowOff>
    </xdr:to>
    <xdr:pic>
      <xdr:nvPicPr>
        <xdr:cNvPr id="72592" name="Picture 1007" descr="%BV)$F%GM`ASA9PHE3}A%TP">
          <a:extLst>
            <a:ext uri="{FF2B5EF4-FFF2-40B4-BE49-F238E27FC236}">
              <a16:creationId xmlns:a16="http://schemas.microsoft.com/office/drawing/2014/main" id="{E321126B-12E1-740F-C0F7-2351FAEB3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14495380"/>
          <a:ext cx="75438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318</xdr:row>
      <xdr:rowOff>0</xdr:rowOff>
    </xdr:from>
    <xdr:to>
      <xdr:col>0</xdr:col>
      <xdr:colOff>815340</xdr:colOff>
      <xdr:row>318</xdr:row>
      <xdr:rowOff>782955</xdr:rowOff>
    </xdr:to>
    <xdr:pic>
      <xdr:nvPicPr>
        <xdr:cNvPr id="72593" name="Picture 1008" descr="OAF8Z0L2I1YPYU$B3EG5X$4">
          <a:extLst>
            <a:ext uri="{FF2B5EF4-FFF2-40B4-BE49-F238E27FC236}">
              <a16:creationId xmlns:a16="http://schemas.microsoft.com/office/drawing/2014/main" id="{A6F5C0A0-434E-0980-179C-C0F900CED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16027000"/>
          <a:ext cx="72390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320</xdr:row>
      <xdr:rowOff>0</xdr:rowOff>
    </xdr:from>
    <xdr:to>
      <xdr:col>0</xdr:col>
      <xdr:colOff>744855</xdr:colOff>
      <xdr:row>320</xdr:row>
      <xdr:rowOff>514350</xdr:rowOff>
    </xdr:to>
    <xdr:pic>
      <xdr:nvPicPr>
        <xdr:cNvPr id="72594" name="Picture 1009" descr="{QCF(OG0ENR1PDP)MHZLZXK">
          <a:extLst>
            <a:ext uri="{FF2B5EF4-FFF2-40B4-BE49-F238E27FC236}">
              <a16:creationId xmlns:a16="http://schemas.microsoft.com/office/drawing/2014/main" id="{0E3DB30C-A0B8-8DA0-A647-336DBFAAB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17551000"/>
          <a:ext cx="6324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321</xdr:row>
      <xdr:rowOff>0</xdr:rowOff>
    </xdr:from>
    <xdr:to>
      <xdr:col>0</xdr:col>
      <xdr:colOff>800100</xdr:colOff>
      <xdr:row>321</xdr:row>
      <xdr:rowOff>630555</xdr:rowOff>
    </xdr:to>
    <xdr:pic>
      <xdr:nvPicPr>
        <xdr:cNvPr id="72595" name="Picture 1010" descr="YD~UR6UWL`%ZNH}NN3NQ_{I">
          <a:extLst>
            <a:ext uri="{FF2B5EF4-FFF2-40B4-BE49-F238E27FC236}">
              <a16:creationId xmlns:a16="http://schemas.microsoft.com/office/drawing/2014/main" id="{266BDB76-340A-ABCC-0673-6947EEE77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18175840"/>
          <a:ext cx="72390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0</xdr:col>
      <xdr:colOff>739140</xdr:colOff>
      <xdr:row>347</xdr:row>
      <xdr:rowOff>472440</xdr:rowOff>
    </xdr:to>
    <xdr:pic>
      <xdr:nvPicPr>
        <xdr:cNvPr id="72596" name="Picture 1012" descr="X}6TL02OJKX9[KOOS)(%6[Q">
          <a:extLst>
            <a:ext uri="{FF2B5EF4-FFF2-40B4-BE49-F238E27FC236}">
              <a16:creationId xmlns:a16="http://schemas.microsoft.com/office/drawing/2014/main" id="{776A6101-BE7F-123E-DB33-EDF2DC274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7423960"/>
          <a:ext cx="74676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348</xdr:row>
      <xdr:rowOff>0</xdr:rowOff>
    </xdr:from>
    <xdr:to>
      <xdr:col>0</xdr:col>
      <xdr:colOff>838200</xdr:colOff>
      <xdr:row>348</xdr:row>
      <xdr:rowOff>440055</xdr:rowOff>
    </xdr:to>
    <xdr:pic>
      <xdr:nvPicPr>
        <xdr:cNvPr id="72597" name="Picture 1013" descr="~_V61DF7PCQ8AGXY})__{55">
          <a:extLst>
            <a:ext uri="{FF2B5EF4-FFF2-40B4-BE49-F238E27FC236}">
              <a16:creationId xmlns:a16="http://schemas.microsoft.com/office/drawing/2014/main" id="{21DE93DB-D02C-81F0-338F-85A68C0AF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37964980"/>
          <a:ext cx="7086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349</xdr:row>
      <xdr:rowOff>0</xdr:rowOff>
    </xdr:from>
    <xdr:to>
      <xdr:col>0</xdr:col>
      <xdr:colOff>838200</xdr:colOff>
      <xdr:row>349</xdr:row>
      <xdr:rowOff>440055</xdr:rowOff>
    </xdr:to>
    <xdr:pic>
      <xdr:nvPicPr>
        <xdr:cNvPr id="72598" name="Picture 1014" descr="K1P7QKWKY~9`T2N9S7O%V%3">
          <a:extLst>
            <a:ext uri="{FF2B5EF4-FFF2-40B4-BE49-F238E27FC236}">
              <a16:creationId xmlns:a16="http://schemas.microsoft.com/office/drawing/2014/main" id="{C01FB008-9AE9-76AE-FB38-06FA126C4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38513620"/>
          <a:ext cx="6400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350</xdr:row>
      <xdr:rowOff>0</xdr:rowOff>
    </xdr:from>
    <xdr:to>
      <xdr:col>0</xdr:col>
      <xdr:colOff>739140</xdr:colOff>
      <xdr:row>350</xdr:row>
      <xdr:rowOff>800100</xdr:rowOff>
    </xdr:to>
    <xdr:pic>
      <xdr:nvPicPr>
        <xdr:cNvPr id="72599" name="Picture 1015" descr="H$(]D0Y854MTZG3EC0Y{A3L">
          <a:extLst>
            <a:ext uri="{FF2B5EF4-FFF2-40B4-BE49-F238E27FC236}">
              <a16:creationId xmlns:a16="http://schemas.microsoft.com/office/drawing/2014/main" id="{75FD488C-8680-D014-2754-9E3912A97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39069880"/>
          <a:ext cx="6477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274320</xdr:colOff>
      <xdr:row>351</xdr:row>
      <xdr:rowOff>0</xdr:rowOff>
    </xdr:from>
    <xdr:to>
      <xdr:col>0</xdr:col>
      <xdr:colOff>821055</xdr:colOff>
      <xdr:row>351</xdr:row>
      <xdr:rowOff>781050</xdr:rowOff>
    </xdr:to>
    <xdr:pic>
      <xdr:nvPicPr>
        <xdr:cNvPr id="72600" name="Picture 1016" descr="GU7VF}CVT%WJM63T%C0GI`H">
          <a:extLst>
            <a:ext uri="{FF2B5EF4-FFF2-40B4-BE49-F238E27FC236}">
              <a16:creationId xmlns:a16="http://schemas.microsoft.com/office/drawing/2014/main" id="{B20DFB25-1032-5DBE-04CC-79DDDE8AB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239999520"/>
          <a:ext cx="556260" cy="7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251460</xdr:colOff>
      <xdr:row>352</xdr:row>
      <xdr:rowOff>0</xdr:rowOff>
    </xdr:from>
    <xdr:to>
      <xdr:col>0</xdr:col>
      <xdr:colOff>815340</xdr:colOff>
      <xdr:row>352</xdr:row>
      <xdr:rowOff>853440</xdr:rowOff>
    </xdr:to>
    <xdr:pic>
      <xdr:nvPicPr>
        <xdr:cNvPr id="72601" name="Picture 1017" descr="XF[3ZFPX8`FK{05G1`XI5KB">
          <a:extLst>
            <a:ext uri="{FF2B5EF4-FFF2-40B4-BE49-F238E27FC236}">
              <a16:creationId xmlns:a16="http://schemas.microsoft.com/office/drawing/2014/main" id="{F07C718F-E87F-3C6F-4E54-3742E00D4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240822480"/>
          <a:ext cx="56388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353</xdr:row>
      <xdr:rowOff>0</xdr:rowOff>
    </xdr:from>
    <xdr:to>
      <xdr:col>0</xdr:col>
      <xdr:colOff>777240</xdr:colOff>
      <xdr:row>353</xdr:row>
      <xdr:rowOff>478155</xdr:rowOff>
    </xdr:to>
    <xdr:pic>
      <xdr:nvPicPr>
        <xdr:cNvPr id="72602" name="Picture 1018" descr="5Y[5@7GI52D`MM6]JGNU0NP">
          <a:extLst>
            <a:ext uri="{FF2B5EF4-FFF2-40B4-BE49-F238E27FC236}">
              <a16:creationId xmlns:a16="http://schemas.microsoft.com/office/drawing/2014/main" id="{04F3C419-DF37-9B8E-C07D-BDE27A3BA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241744500"/>
          <a:ext cx="6781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381</xdr:row>
      <xdr:rowOff>0</xdr:rowOff>
    </xdr:from>
    <xdr:to>
      <xdr:col>0</xdr:col>
      <xdr:colOff>973455</xdr:colOff>
      <xdr:row>381</xdr:row>
      <xdr:rowOff>630555</xdr:rowOff>
    </xdr:to>
    <xdr:pic>
      <xdr:nvPicPr>
        <xdr:cNvPr id="72603" name="Picture 1019" descr="}I@1CEMO5_V~F)1Q~YB16SP">
          <a:extLst>
            <a:ext uri="{FF2B5EF4-FFF2-40B4-BE49-F238E27FC236}">
              <a16:creationId xmlns:a16="http://schemas.microsoft.com/office/drawing/2014/main" id="{B80FAAC8-AC29-9D09-2A7A-DC3786E99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58409440"/>
          <a:ext cx="96012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382</xdr:row>
      <xdr:rowOff>0</xdr:rowOff>
    </xdr:from>
    <xdr:to>
      <xdr:col>0</xdr:col>
      <xdr:colOff>853440</xdr:colOff>
      <xdr:row>382</xdr:row>
      <xdr:rowOff>624840</xdr:rowOff>
    </xdr:to>
    <xdr:pic>
      <xdr:nvPicPr>
        <xdr:cNvPr id="72604" name="Picture 1020" descr="9UTL~3ZBMYD57X66U_31]61">
          <a:extLst>
            <a:ext uri="{FF2B5EF4-FFF2-40B4-BE49-F238E27FC236}">
              <a16:creationId xmlns:a16="http://schemas.microsoft.com/office/drawing/2014/main" id="{6240C1A7-5BC8-774C-43A4-C5831D0EA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59247640"/>
          <a:ext cx="79248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383</xdr:row>
      <xdr:rowOff>0</xdr:rowOff>
    </xdr:from>
    <xdr:to>
      <xdr:col>0</xdr:col>
      <xdr:colOff>929640</xdr:colOff>
      <xdr:row>383</xdr:row>
      <xdr:rowOff>554355</xdr:rowOff>
    </xdr:to>
    <xdr:pic>
      <xdr:nvPicPr>
        <xdr:cNvPr id="72605" name="Picture 1021" descr="EXWS5RKY~{5{_ADQXZAZ8DU">
          <a:extLst>
            <a:ext uri="{FF2B5EF4-FFF2-40B4-BE49-F238E27FC236}">
              <a16:creationId xmlns:a16="http://schemas.microsoft.com/office/drawing/2014/main" id="{827C1EBA-F80B-F7FC-8F76-9E9312499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59994400"/>
          <a:ext cx="75438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386</xdr:row>
      <xdr:rowOff>0</xdr:rowOff>
    </xdr:from>
    <xdr:to>
      <xdr:col>0</xdr:col>
      <xdr:colOff>929640</xdr:colOff>
      <xdr:row>386</xdr:row>
      <xdr:rowOff>935355</xdr:rowOff>
    </xdr:to>
    <xdr:pic>
      <xdr:nvPicPr>
        <xdr:cNvPr id="72606" name="Picture 1022" descr="59S1){CGN9~UQ2{7G~WC6IQ">
          <a:extLst>
            <a:ext uri="{FF2B5EF4-FFF2-40B4-BE49-F238E27FC236}">
              <a16:creationId xmlns:a16="http://schemas.microsoft.com/office/drawing/2014/main" id="{9462D10C-8B38-B2DF-889D-9587BCF7E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62036560"/>
          <a:ext cx="90678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394</xdr:row>
      <xdr:rowOff>0</xdr:rowOff>
    </xdr:from>
    <xdr:to>
      <xdr:col>0</xdr:col>
      <xdr:colOff>973455</xdr:colOff>
      <xdr:row>394</xdr:row>
      <xdr:rowOff>363855</xdr:rowOff>
    </xdr:to>
    <xdr:pic>
      <xdr:nvPicPr>
        <xdr:cNvPr id="72607" name="Picture 1023" descr="L$Z`N[{H%QS1BNC]{(XI6LW">
          <a:extLst>
            <a:ext uri="{FF2B5EF4-FFF2-40B4-BE49-F238E27FC236}">
              <a16:creationId xmlns:a16="http://schemas.microsoft.com/office/drawing/2014/main" id="{D3D7344E-4340-1ACE-A188-CB51ADCC2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68582140"/>
          <a:ext cx="89916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213360</xdr:colOff>
      <xdr:row>395</xdr:row>
      <xdr:rowOff>0</xdr:rowOff>
    </xdr:from>
    <xdr:to>
      <xdr:col>0</xdr:col>
      <xdr:colOff>739140</xdr:colOff>
      <xdr:row>395</xdr:row>
      <xdr:rowOff>457200</xdr:rowOff>
    </xdr:to>
    <xdr:pic>
      <xdr:nvPicPr>
        <xdr:cNvPr id="72608" name="Picture 1024" descr="U]~V~55NYA$SAEJ5B}$QEB4">
          <a:extLst>
            <a:ext uri="{FF2B5EF4-FFF2-40B4-BE49-F238E27FC236}">
              <a16:creationId xmlns:a16="http://schemas.microsoft.com/office/drawing/2014/main" id="{6B937166-2159-67D1-96E3-58297E383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269039340"/>
          <a:ext cx="5334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220980</xdr:colOff>
      <xdr:row>396</xdr:row>
      <xdr:rowOff>0</xdr:rowOff>
    </xdr:from>
    <xdr:to>
      <xdr:col>0</xdr:col>
      <xdr:colOff>800100</xdr:colOff>
      <xdr:row>396</xdr:row>
      <xdr:rowOff>514350</xdr:rowOff>
    </xdr:to>
    <xdr:pic>
      <xdr:nvPicPr>
        <xdr:cNvPr id="72609" name="Picture 1025" descr="0Z`HD(LVB{4S%JD$B5}MEWH">
          <a:extLst>
            <a:ext uri="{FF2B5EF4-FFF2-40B4-BE49-F238E27FC236}">
              <a16:creationId xmlns:a16="http://schemas.microsoft.com/office/drawing/2014/main" id="{D388F975-1AD4-D249-FDC0-9A50CCE59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269595600"/>
          <a:ext cx="57912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213360</xdr:colOff>
      <xdr:row>397</xdr:row>
      <xdr:rowOff>0</xdr:rowOff>
    </xdr:from>
    <xdr:to>
      <xdr:col>0</xdr:col>
      <xdr:colOff>739140</xdr:colOff>
      <xdr:row>397</xdr:row>
      <xdr:rowOff>552450</xdr:rowOff>
    </xdr:to>
    <xdr:pic>
      <xdr:nvPicPr>
        <xdr:cNvPr id="72610" name="Picture 1026" descr=")2XKCWH@0JQJ5X[YNGF2T`1">
          <a:extLst>
            <a:ext uri="{FF2B5EF4-FFF2-40B4-BE49-F238E27FC236}">
              <a16:creationId xmlns:a16="http://schemas.microsoft.com/office/drawing/2014/main" id="{04BC0685-8376-1989-39CA-F3289AB4B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270250920"/>
          <a:ext cx="5334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259080</xdr:colOff>
      <xdr:row>399</xdr:row>
      <xdr:rowOff>0</xdr:rowOff>
    </xdr:from>
    <xdr:to>
      <xdr:col>0</xdr:col>
      <xdr:colOff>701040</xdr:colOff>
      <xdr:row>399</xdr:row>
      <xdr:rowOff>586740</xdr:rowOff>
    </xdr:to>
    <xdr:pic>
      <xdr:nvPicPr>
        <xdr:cNvPr id="72611" name="Picture 1027" descr="M_C}`]N8S@7O8MLVTU)B%WW">
          <a:extLst>
            <a:ext uri="{FF2B5EF4-FFF2-40B4-BE49-F238E27FC236}">
              <a16:creationId xmlns:a16="http://schemas.microsoft.com/office/drawing/2014/main" id="{5E013160-77E5-F349-E277-46855B899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271432020"/>
          <a:ext cx="44958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398</xdr:row>
      <xdr:rowOff>0</xdr:rowOff>
    </xdr:from>
    <xdr:to>
      <xdr:col>0</xdr:col>
      <xdr:colOff>781050</xdr:colOff>
      <xdr:row>398</xdr:row>
      <xdr:rowOff>533400</xdr:rowOff>
    </xdr:to>
    <xdr:pic>
      <xdr:nvPicPr>
        <xdr:cNvPr id="72612" name="Picture 1028" descr="KEVYEMBC~4F}M5~QA7RVQH2">
          <a:extLst>
            <a:ext uri="{FF2B5EF4-FFF2-40B4-BE49-F238E27FC236}">
              <a16:creationId xmlns:a16="http://schemas.microsoft.com/office/drawing/2014/main" id="{BF28F121-BC32-042F-6793-C410B6DFB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70860520"/>
          <a:ext cx="54102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400</xdr:row>
      <xdr:rowOff>0</xdr:rowOff>
    </xdr:from>
    <xdr:to>
      <xdr:col>0</xdr:col>
      <xdr:colOff>704850</xdr:colOff>
      <xdr:row>400</xdr:row>
      <xdr:rowOff>533400</xdr:rowOff>
    </xdr:to>
    <xdr:pic>
      <xdr:nvPicPr>
        <xdr:cNvPr id="72613" name="Picture 1029" descr="R3N3@ABR{O6}IFQ]VKZK`Y0">
          <a:extLst>
            <a:ext uri="{FF2B5EF4-FFF2-40B4-BE49-F238E27FC236}">
              <a16:creationId xmlns:a16="http://schemas.microsoft.com/office/drawing/2014/main" id="{8057D100-26C8-B2E9-7444-92A310C78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72064480"/>
          <a:ext cx="57912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402</xdr:row>
      <xdr:rowOff>0</xdr:rowOff>
    </xdr:from>
    <xdr:to>
      <xdr:col>0</xdr:col>
      <xdr:colOff>668655</xdr:colOff>
      <xdr:row>402</xdr:row>
      <xdr:rowOff>510540</xdr:rowOff>
    </xdr:to>
    <xdr:pic>
      <xdr:nvPicPr>
        <xdr:cNvPr id="72614" name="Picture 1031" descr="LU~FSQC9S`U6V]4JCRK}JEB">
          <a:extLst>
            <a:ext uri="{FF2B5EF4-FFF2-40B4-BE49-F238E27FC236}">
              <a16:creationId xmlns:a16="http://schemas.microsoft.com/office/drawing/2014/main" id="{841ADCA5-3477-2165-16DE-779197C78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73237960"/>
          <a:ext cx="48006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403</xdr:row>
      <xdr:rowOff>0</xdr:rowOff>
    </xdr:from>
    <xdr:to>
      <xdr:col>0</xdr:col>
      <xdr:colOff>781050</xdr:colOff>
      <xdr:row>403</xdr:row>
      <xdr:rowOff>552450</xdr:rowOff>
    </xdr:to>
    <xdr:pic>
      <xdr:nvPicPr>
        <xdr:cNvPr id="72615" name="Picture 1032" descr="KX){E$_Z`~DUNJW7C73WS)G">
          <a:extLst>
            <a:ext uri="{FF2B5EF4-FFF2-40B4-BE49-F238E27FC236}">
              <a16:creationId xmlns:a16="http://schemas.microsoft.com/office/drawing/2014/main" id="{2F4BC9B6-6586-08EC-EE53-C6EBFE363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73832320"/>
          <a:ext cx="5029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182880</xdr:colOff>
      <xdr:row>404</xdr:row>
      <xdr:rowOff>0</xdr:rowOff>
    </xdr:from>
    <xdr:to>
      <xdr:col>0</xdr:col>
      <xdr:colOff>853440</xdr:colOff>
      <xdr:row>404</xdr:row>
      <xdr:rowOff>586740</xdr:rowOff>
    </xdr:to>
    <xdr:pic>
      <xdr:nvPicPr>
        <xdr:cNvPr id="72616" name="Picture 1033" descr="OMA062KDD4XLRA)33CVVN$C">
          <a:extLst>
            <a:ext uri="{FF2B5EF4-FFF2-40B4-BE49-F238E27FC236}">
              <a16:creationId xmlns:a16="http://schemas.microsoft.com/office/drawing/2014/main" id="{600321CE-E342-31EC-457F-559806A8E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274419060"/>
          <a:ext cx="67056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405</xdr:row>
      <xdr:rowOff>0</xdr:rowOff>
    </xdr:from>
    <xdr:to>
      <xdr:col>0</xdr:col>
      <xdr:colOff>781050</xdr:colOff>
      <xdr:row>405</xdr:row>
      <xdr:rowOff>586740</xdr:rowOff>
    </xdr:to>
    <xdr:pic>
      <xdr:nvPicPr>
        <xdr:cNvPr id="72617" name="Picture 1034" descr="NTG513ZFOH78GY8M1@PA)ON">
          <a:extLst>
            <a:ext uri="{FF2B5EF4-FFF2-40B4-BE49-F238E27FC236}">
              <a16:creationId xmlns:a16="http://schemas.microsoft.com/office/drawing/2014/main" id="{081606C0-D063-C55F-01C3-35C62E35F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275082000"/>
          <a:ext cx="50292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0</xdr:col>
      <xdr:colOff>800100</xdr:colOff>
      <xdr:row>413</xdr:row>
      <xdr:rowOff>662940</xdr:rowOff>
    </xdr:to>
    <xdr:pic>
      <xdr:nvPicPr>
        <xdr:cNvPr id="72618" name="Picture 1035" descr="UXW246$Y[2MTTN[LZ29PEYT">
          <a:extLst>
            <a:ext uri="{FF2B5EF4-FFF2-40B4-BE49-F238E27FC236}">
              <a16:creationId xmlns:a16="http://schemas.microsoft.com/office/drawing/2014/main" id="{D55ADE64-3164-A762-6683-D2B65F9A6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9478740"/>
          <a:ext cx="8001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116</xdr:row>
      <xdr:rowOff>68580</xdr:rowOff>
    </xdr:from>
    <xdr:to>
      <xdr:col>0</xdr:col>
      <xdr:colOff>815340</xdr:colOff>
      <xdr:row>116</xdr:row>
      <xdr:rowOff>592455</xdr:rowOff>
    </xdr:to>
    <xdr:pic>
      <xdr:nvPicPr>
        <xdr:cNvPr id="72620" name="Picture 1028" descr="C:\Users\user\AppData\Local\Temp\0TIE95W`%OCWE(H3L)(9~[F.jpg">
          <a:extLst>
            <a:ext uri="{FF2B5EF4-FFF2-40B4-BE49-F238E27FC236}">
              <a16:creationId xmlns:a16="http://schemas.microsoft.com/office/drawing/2014/main" id="{33E04343-D231-270F-10BA-EEA75B8B9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77144880"/>
          <a:ext cx="69342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115</xdr:row>
      <xdr:rowOff>83820</xdr:rowOff>
    </xdr:from>
    <xdr:to>
      <xdr:col>0</xdr:col>
      <xdr:colOff>762000</xdr:colOff>
      <xdr:row>115</xdr:row>
      <xdr:rowOff>592455</xdr:rowOff>
    </xdr:to>
    <xdr:pic>
      <xdr:nvPicPr>
        <xdr:cNvPr id="72621" name="Picture 1029" descr="C:\Users\user\AppData\Local\Temp\UTALR]U1W9_JU%5(]{@AUOS.jpg">
          <a:extLst>
            <a:ext uri="{FF2B5EF4-FFF2-40B4-BE49-F238E27FC236}">
              <a16:creationId xmlns:a16="http://schemas.microsoft.com/office/drawing/2014/main" id="{4B51E298-802F-ACFC-0F79-144C9CF45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76474320"/>
          <a:ext cx="64008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119</xdr:row>
      <xdr:rowOff>0</xdr:rowOff>
    </xdr:from>
    <xdr:to>
      <xdr:col>0</xdr:col>
      <xdr:colOff>971550</xdr:colOff>
      <xdr:row>119</xdr:row>
      <xdr:rowOff>586740</xdr:rowOff>
    </xdr:to>
    <xdr:pic>
      <xdr:nvPicPr>
        <xdr:cNvPr id="72622" name="Picture 1032" descr="C:\Users\user\AppData\Local\Temp\A{@7B@T2`HOE7U{VKCY@Z4K.jpg">
          <a:extLst>
            <a:ext uri="{FF2B5EF4-FFF2-40B4-BE49-F238E27FC236}">
              <a16:creationId xmlns:a16="http://schemas.microsoft.com/office/drawing/2014/main" id="{820E0828-D30F-3BFB-320D-6EBE8426D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79339440"/>
          <a:ext cx="93726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120</xdr:row>
      <xdr:rowOff>0</xdr:rowOff>
    </xdr:from>
    <xdr:to>
      <xdr:col>0</xdr:col>
      <xdr:colOff>853440</xdr:colOff>
      <xdr:row>120</xdr:row>
      <xdr:rowOff>516255</xdr:rowOff>
    </xdr:to>
    <xdr:pic>
      <xdr:nvPicPr>
        <xdr:cNvPr id="72623" name="Picture 1033" descr="C:\Users\user\AppData\Local\Temp\04CV5N30`FTG5]KF1JE${4F.jpg">
          <a:extLst>
            <a:ext uri="{FF2B5EF4-FFF2-40B4-BE49-F238E27FC236}">
              <a16:creationId xmlns:a16="http://schemas.microsoft.com/office/drawing/2014/main" id="{2C945A5A-4EE7-9BB2-B379-1F795276B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80025240"/>
          <a:ext cx="80772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123</xdr:row>
      <xdr:rowOff>0</xdr:rowOff>
    </xdr:from>
    <xdr:to>
      <xdr:col>0</xdr:col>
      <xdr:colOff>782955</xdr:colOff>
      <xdr:row>123</xdr:row>
      <xdr:rowOff>744855</xdr:rowOff>
    </xdr:to>
    <xdr:pic>
      <xdr:nvPicPr>
        <xdr:cNvPr id="72624" name="Picture 1036" descr="C:\Users\user\AppData\Local\Temp\H_AL45U2Y8W_0[P5Q5$VN(I.jpg">
          <a:extLst>
            <a:ext uri="{FF2B5EF4-FFF2-40B4-BE49-F238E27FC236}">
              <a16:creationId xmlns:a16="http://schemas.microsoft.com/office/drawing/2014/main" id="{4715CF22-A33C-B7A6-D9F6-C94AC6588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82044540"/>
          <a:ext cx="64770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124</xdr:row>
      <xdr:rowOff>0</xdr:rowOff>
    </xdr:from>
    <xdr:to>
      <xdr:col>0</xdr:col>
      <xdr:colOff>762000</xdr:colOff>
      <xdr:row>124</xdr:row>
      <xdr:rowOff>628650</xdr:rowOff>
    </xdr:to>
    <xdr:pic>
      <xdr:nvPicPr>
        <xdr:cNvPr id="72625" name="Picture 1397" descr="C:\Users\user\AppData\Local\Temp\80{R4()60@BY)K]FGIIFIJX.jpg">
          <a:extLst>
            <a:ext uri="{FF2B5EF4-FFF2-40B4-BE49-F238E27FC236}">
              <a16:creationId xmlns:a16="http://schemas.microsoft.com/office/drawing/2014/main" id="{8CB951F3-B973-33D1-BB05-DEB429311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82852260"/>
          <a:ext cx="56388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127</xdr:row>
      <xdr:rowOff>0</xdr:rowOff>
    </xdr:from>
    <xdr:to>
      <xdr:col>0</xdr:col>
      <xdr:colOff>739140</xdr:colOff>
      <xdr:row>127</xdr:row>
      <xdr:rowOff>742950</xdr:rowOff>
    </xdr:to>
    <xdr:pic>
      <xdr:nvPicPr>
        <xdr:cNvPr id="72626" name="Picture 1761" descr="C:\Users\user\AppData\Local\Temp\R%BGS7D1YO[0LJEX%CB0F@R.jpg">
          <a:extLst>
            <a:ext uri="{FF2B5EF4-FFF2-40B4-BE49-F238E27FC236}">
              <a16:creationId xmlns:a16="http://schemas.microsoft.com/office/drawing/2014/main" id="{6CCDCB41-EE70-389C-F3CA-278A37690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85077300"/>
          <a:ext cx="6324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128</xdr:row>
      <xdr:rowOff>0</xdr:rowOff>
    </xdr:from>
    <xdr:to>
      <xdr:col>0</xdr:col>
      <xdr:colOff>838200</xdr:colOff>
      <xdr:row>128</xdr:row>
      <xdr:rowOff>739140</xdr:rowOff>
    </xdr:to>
    <xdr:pic>
      <xdr:nvPicPr>
        <xdr:cNvPr id="72627" name="Picture 1762" descr="C:\Users\user\AppData\Local\Temp\NU85~OHV8TJVM{1{NN2CI7P.jpg">
          <a:extLst>
            <a:ext uri="{FF2B5EF4-FFF2-40B4-BE49-F238E27FC236}">
              <a16:creationId xmlns:a16="http://schemas.microsoft.com/office/drawing/2014/main" id="{AE764793-F1DA-E5CB-1FDF-F386D4DF9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5885020"/>
          <a:ext cx="64770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131</xdr:row>
      <xdr:rowOff>0</xdr:rowOff>
    </xdr:from>
    <xdr:to>
      <xdr:col>0</xdr:col>
      <xdr:colOff>971550</xdr:colOff>
      <xdr:row>131</xdr:row>
      <xdr:rowOff>685800</xdr:rowOff>
    </xdr:to>
    <xdr:pic>
      <xdr:nvPicPr>
        <xdr:cNvPr id="72628" name="Picture 1766" descr="C:\Users\user\AppData\Local\Temp\{PLJ`6F@1SW@VZ$C8NA}AQ1.jpg">
          <a:extLst>
            <a:ext uri="{FF2B5EF4-FFF2-40B4-BE49-F238E27FC236}">
              <a16:creationId xmlns:a16="http://schemas.microsoft.com/office/drawing/2014/main" id="{75225E8D-A78C-A012-1026-37118FC87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88308180"/>
          <a:ext cx="89916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132</xdr:row>
      <xdr:rowOff>0</xdr:rowOff>
    </xdr:from>
    <xdr:to>
      <xdr:col>0</xdr:col>
      <xdr:colOff>935355</xdr:colOff>
      <xdr:row>132</xdr:row>
      <xdr:rowOff>666750</xdr:rowOff>
    </xdr:to>
    <xdr:pic>
      <xdr:nvPicPr>
        <xdr:cNvPr id="72629" name="Picture 1765" descr="C:\Users\user\AppData\Local\Temp\9`$D{2_MK@K6H@A{HMD)UWO.jpg">
          <a:extLst>
            <a:ext uri="{FF2B5EF4-FFF2-40B4-BE49-F238E27FC236}">
              <a16:creationId xmlns:a16="http://schemas.microsoft.com/office/drawing/2014/main" id="{703AE95C-2D07-F4EA-A1C2-544316A0E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89115900"/>
          <a:ext cx="88392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135</xdr:row>
      <xdr:rowOff>0</xdr:rowOff>
    </xdr:from>
    <xdr:to>
      <xdr:col>0</xdr:col>
      <xdr:colOff>853440</xdr:colOff>
      <xdr:row>135</xdr:row>
      <xdr:rowOff>624840</xdr:rowOff>
    </xdr:to>
    <xdr:pic>
      <xdr:nvPicPr>
        <xdr:cNvPr id="72630" name="Picture 1769" descr="C:\Users\user\AppData\Local\Temp\OHN21{{3}L@47P%7LR1@@IQ.jpg">
          <a:extLst>
            <a:ext uri="{FF2B5EF4-FFF2-40B4-BE49-F238E27FC236}">
              <a16:creationId xmlns:a16="http://schemas.microsoft.com/office/drawing/2014/main" id="{096B1F39-2964-8429-9DED-ECF2E7861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91409520"/>
          <a:ext cx="83058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136</xdr:row>
      <xdr:rowOff>0</xdr:rowOff>
    </xdr:from>
    <xdr:to>
      <xdr:col>0</xdr:col>
      <xdr:colOff>821055</xdr:colOff>
      <xdr:row>136</xdr:row>
      <xdr:rowOff>704850</xdr:rowOff>
    </xdr:to>
    <xdr:pic>
      <xdr:nvPicPr>
        <xdr:cNvPr id="72631" name="Picture 1770" descr="C:\Users\user\AppData\Local\Temp\FM~IN1C30]CV~8~25YP{UKP.jpg">
          <a:extLst>
            <a:ext uri="{FF2B5EF4-FFF2-40B4-BE49-F238E27FC236}">
              <a16:creationId xmlns:a16="http://schemas.microsoft.com/office/drawing/2014/main" id="{4AD16B23-FF1F-F072-174C-6E59100FB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2102940"/>
          <a:ext cx="79248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139</xdr:row>
      <xdr:rowOff>0</xdr:rowOff>
    </xdr:from>
    <xdr:to>
      <xdr:col>0</xdr:col>
      <xdr:colOff>857250</xdr:colOff>
      <xdr:row>139</xdr:row>
      <xdr:rowOff>628650</xdr:rowOff>
    </xdr:to>
    <xdr:pic>
      <xdr:nvPicPr>
        <xdr:cNvPr id="72632" name="Picture 1774" descr="C:\Users\user\AppData\Local\Temp\H5BL(@10W2MQ2LHO(Y0K{J2.jpg">
          <a:extLst>
            <a:ext uri="{FF2B5EF4-FFF2-40B4-BE49-F238E27FC236}">
              <a16:creationId xmlns:a16="http://schemas.microsoft.com/office/drawing/2014/main" id="{6851EF69-78A7-BAFB-E5D3-7CA8955FE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94442280"/>
          <a:ext cx="80772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140</xdr:row>
      <xdr:rowOff>0</xdr:rowOff>
    </xdr:from>
    <xdr:to>
      <xdr:col>0</xdr:col>
      <xdr:colOff>891540</xdr:colOff>
      <xdr:row>140</xdr:row>
      <xdr:rowOff>630555</xdr:rowOff>
    </xdr:to>
    <xdr:pic>
      <xdr:nvPicPr>
        <xdr:cNvPr id="72633" name="Picture 1773" descr="C:\Users\user\AppData\Local\Temp\PG0)8}HYDGR7DR7ORX`@P~D.jpg">
          <a:extLst>
            <a:ext uri="{FF2B5EF4-FFF2-40B4-BE49-F238E27FC236}">
              <a16:creationId xmlns:a16="http://schemas.microsoft.com/office/drawing/2014/main" id="{162249FD-0641-834E-C766-314E0A938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95128080"/>
          <a:ext cx="83058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143</xdr:row>
      <xdr:rowOff>0</xdr:rowOff>
    </xdr:from>
    <xdr:to>
      <xdr:col>0</xdr:col>
      <xdr:colOff>967740</xdr:colOff>
      <xdr:row>143</xdr:row>
      <xdr:rowOff>706755</xdr:rowOff>
    </xdr:to>
    <xdr:pic>
      <xdr:nvPicPr>
        <xdr:cNvPr id="72634" name="Picture 1777" descr="C:\Users\user\AppData\Local\Temp\IV@Z([I{P6B4NG~@1PJ_OHD.jpg">
          <a:extLst>
            <a:ext uri="{FF2B5EF4-FFF2-40B4-BE49-F238E27FC236}">
              <a16:creationId xmlns:a16="http://schemas.microsoft.com/office/drawing/2014/main" id="{CE9EA3D7-49B9-EF25-30AE-038A4996C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97436940"/>
          <a:ext cx="94488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144</xdr:row>
      <xdr:rowOff>0</xdr:rowOff>
    </xdr:from>
    <xdr:to>
      <xdr:col>0</xdr:col>
      <xdr:colOff>952500</xdr:colOff>
      <xdr:row>144</xdr:row>
      <xdr:rowOff>723900</xdr:rowOff>
    </xdr:to>
    <xdr:pic>
      <xdr:nvPicPr>
        <xdr:cNvPr id="72635" name="Picture 988">
          <a:extLst>
            <a:ext uri="{FF2B5EF4-FFF2-40B4-BE49-F238E27FC236}">
              <a16:creationId xmlns:a16="http://schemas.microsoft.com/office/drawing/2014/main" id="{4C381B5E-28DA-AC6F-75B4-AFD39B8DF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98244660"/>
          <a:ext cx="9067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147</xdr:row>
      <xdr:rowOff>0</xdr:rowOff>
    </xdr:from>
    <xdr:to>
      <xdr:col>0</xdr:col>
      <xdr:colOff>929640</xdr:colOff>
      <xdr:row>147</xdr:row>
      <xdr:rowOff>706755</xdr:rowOff>
    </xdr:to>
    <xdr:pic>
      <xdr:nvPicPr>
        <xdr:cNvPr id="72636" name="Picture 2050" descr="C:\Users\user\AppData\Local\Temp\7FH7AA92{S0DANJ@D69{ZNO.jpg">
          <a:extLst>
            <a:ext uri="{FF2B5EF4-FFF2-40B4-BE49-F238E27FC236}">
              <a16:creationId xmlns:a16="http://schemas.microsoft.com/office/drawing/2014/main" id="{DCF6C6EE-CCE4-2CF0-DB3B-DFB9B0466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100667820"/>
          <a:ext cx="90678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148</xdr:row>
      <xdr:rowOff>0</xdr:rowOff>
    </xdr:from>
    <xdr:to>
      <xdr:col>0</xdr:col>
      <xdr:colOff>929640</xdr:colOff>
      <xdr:row>148</xdr:row>
      <xdr:rowOff>723900</xdr:rowOff>
    </xdr:to>
    <xdr:pic>
      <xdr:nvPicPr>
        <xdr:cNvPr id="72637" name="Picture 2051" descr="C:\Users\user\AppData\Local\Temp\RO$IO@A32U{370Y6EYU3Y2C.jpg">
          <a:extLst>
            <a:ext uri="{FF2B5EF4-FFF2-40B4-BE49-F238E27FC236}">
              <a16:creationId xmlns:a16="http://schemas.microsoft.com/office/drawing/2014/main" id="{8D97CC5E-5D14-2278-61A9-1252F732C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01475540"/>
          <a:ext cx="8991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45</xdr:row>
      <xdr:rowOff>0</xdr:rowOff>
    </xdr:from>
    <xdr:to>
      <xdr:col>0</xdr:col>
      <xdr:colOff>723900</xdr:colOff>
      <xdr:row>45</xdr:row>
      <xdr:rowOff>647700</xdr:rowOff>
    </xdr:to>
    <xdr:pic>
      <xdr:nvPicPr>
        <xdr:cNvPr id="72638" name="图片 497" descr="SE040.jpg">
          <a:extLst>
            <a:ext uri="{FF2B5EF4-FFF2-40B4-BE49-F238E27FC236}">
              <a16:creationId xmlns:a16="http://schemas.microsoft.com/office/drawing/2014/main" id="{1678BB3B-F852-01EC-34EC-22CF962BC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1699200"/>
          <a:ext cx="6477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46</xdr:row>
      <xdr:rowOff>0</xdr:rowOff>
    </xdr:from>
    <xdr:to>
      <xdr:col>0</xdr:col>
      <xdr:colOff>777240</xdr:colOff>
      <xdr:row>46</xdr:row>
      <xdr:rowOff>628650</xdr:rowOff>
    </xdr:to>
    <xdr:pic>
      <xdr:nvPicPr>
        <xdr:cNvPr id="72639" name="Picture 3945" descr="C:\Users\user\AppData\Local\Temp\V4[T]M7K8FP%)C}9O]Z$_MO.jpg">
          <a:extLst>
            <a:ext uri="{FF2B5EF4-FFF2-40B4-BE49-F238E27FC236}">
              <a16:creationId xmlns:a16="http://schemas.microsoft.com/office/drawing/2014/main" id="{422C9070-A8B7-8BB1-24D9-B795D7FF1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32407860"/>
          <a:ext cx="75438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6</xdr:row>
      <xdr:rowOff>198120</xdr:rowOff>
    </xdr:from>
    <xdr:to>
      <xdr:col>0</xdr:col>
      <xdr:colOff>935355</xdr:colOff>
      <xdr:row>6</xdr:row>
      <xdr:rowOff>777240</xdr:rowOff>
    </xdr:to>
    <xdr:pic>
      <xdr:nvPicPr>
        <xdr:cNvPr id="72640" name="Picture 3902" descr="C:\Users\user\AppData\Local\Temp\I1@}P(0U0IZDL4$GTEYI8UL.jpg">
          <a:extLst>
            <a:ext uri="{FF2B5EF4-FFF2-40B4-BE49-F238E27FC236}">
              <a16:creationId xmlns:a16="http://schemas.microsoft.com/office/drawing/2014/main" id="{B106C5DB-F9A2-6AA3-998F-A7F6F0DD6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5844540"/>
          <a:ext cx="8991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7</xdr:row>
      <xdr:rowOff>160020</xdr:rowOff>
    </xdr:from>
    <xdr:to>
      <xdr:col>0</xdr:col>
      <xdr:colOff>973455</xdr:colOff>
      <xdr:row>8</xdr:row>
      <xdr:rowOff>171450</xdr:rowOff>
    </xdr:to>
    <xdr:pic>
      <xdr:nvPicPr>
        <xdr:cNvPr id="72641" name="Picture 1869">
          <a:extLst>
            <a:ext uri="{FF2B5EF4-FFF2-40B4-BE49-F238E27FC236}">
              <a16:creationId xmlns:a16="http://schemas.microsoft.com/office/drawing/2014/main" id="{18185420-4C79-4CBA-D9B7-81862BA91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6758940"/>
          <a:ext cx="9525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1</xdr:row>
      <xdr:rowOff>38100</xdr:rowOff>
    </xdr:from>
    <xdr:to>
      <xdr:col>0</xdr:col>
      <xdr:colOff>967740</xdr:colOff>
      <xdr:row>2</xdr:row>
      <xdr:rowOff>304800</xdr:rowOff>
    </xdr:to>
    <xdr:pic>
      <xdr:nvPicPr>
        <xdr:cNvPr id="72642" name="Picture 3901" descr="C:\Users\user\AppData\Local\Temp\LL1N$6)Q6@9EKHW]S~P%IPO.jpg">
          <a:extLst>
            <a:ext uri="{FF2B5EF4-FFF2-40B4-BE49-F238E27FC236}">
              <a16:creationId xmlns:a16="http://schemas.microsoft.com/office/drawing/2014/main" id="{21896AB8-DE7C-0E4B-EA44-8F500B433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689860"/>
          <a:ext cx="94488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211</xdr:row>
      <xdr:rowOff>0</xdr:rowOff>
    </xdr:from>
    <xdr:to>
      <xdr:col>0</xdr:col>
      <xdr:colOff>838200</xdr:colOff>
      <xdr:row>211</xdr:row>
      <xdr:rowOff>571500</xdr:rowOff>
    </xdr:to>
    <xdr:pic>
      <xdr:nvPicPr>
        <xdr:cNvPr id="72643" name="Picture 1480" descr="C:\Users\user\AppData\Roaming\Tencent\Users\247168507\QQ\WinTemp\RichOle\~%6VR{C_6I06NB)}{W9{}_X.jpg">
          <a:extLst>
            <a:ext uri="{FF2B5EF4-FFF2-40B4-BE49-F238E27FC236}">
              <a16:creationId xmlns:a16="http://schemas.microsoft.com/office/drawing/2014/main" id="{3E7723A0-2592-908F-8952-9BF18C04D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45953480"/>
          <a:ext cx="800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81</xdr:row>
      <xdr:rowOff>0</xdr:rowOff>
    </xdr:from>
    <xdr:to>
      <xdr:col>0</xdr:col>
      <xdr:colOff>859155</xdr:colOff>
      <xdr:row>81</xdr:row>
      <xdr:rowOff>590550</xdr:rowOff>
    </xdr:to>
    <xdr:pic>
      <xdr:nvPicPr>
        <xdr:cNvPr id="72644" name="Picture 1117" descr="34">
          <a:extLst>
            <a:ext uri="{FF2B5EF4-FFF2-40B4-BE49-F238E27FC236}">
              <a16:creationId xmlns:a16="http://schemas.microsoft.com/office/drawing/2014/main" id="{72A68B7D-70D2-0BB8-93A0-972B9A741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54018180"/>
          <a:ext cx="8229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82</xdr:row>
      <xdr:rowOff>0</xdr:rowOff>
    </xdr:from>
    <xdr:to>
      <xdr:col>0</xdr:col>
      <xdr:colOff>838200</xdr:colOff>
      <xdr:row>82</xdr:row>
      <xdr:rowOff>533400</xdr:rowOff>
    </xdr:to>
    <xdr:pic>
      <xdr:nvPicPr>
        <xdr:cNvPr id="72645" name="Picture 1118" descr="34">
          <a:extLst>
            <a:ext uri="{FF2B5EF4-FFF2-40B4-BE49-F238E27FC236}">
              <a16:creationId xmlns:a16="http://schemas.microsoft.com/office/drawing/2014/main" id="{C3EAFA98-A160-398E-F5B5-D1C43ADED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54742080"/>
          <a:ext cx="74676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83</xdr:row>
      <xdr:rowOff>0</xdr:rowOff>
    </xdr:from>
    <xdr:to>
      <xdr:col>0</xdr:col>
      <xdr:colOff>704850</xdr:colOff>
      <xdr:row>83</xdr:row>
      <xdr:rowOff>440055</xdr:rowOff>
    </xdr:to>
    <xdr:pic>
      <xdr:nvPicPr>
        <xdr:cNvPr id="72646" name="Picture 1119" descr="34">
          <a:extLst>
            <a:ext uri="{FF2B5EF4-FFF2-40B4-BE49-F238E27FC236}">
              <a16:creationId xmlns:a16="http://schemas.microsoft.com/office/drawing/2014/main" id="{D124C3A4-60E5-110C-1E1C-C065F30F8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5465980"/>
          <a:ext cx="61722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289560</xdr:colOff>
      <xdr:row>37</xdr:row>
      <xdr:rowOff>30480</xdr:rowOff>
    </xdr:from>
    <xdr:to>
      <xdr:col>0</xdr:col>
      <xdr:colOff>891540</xdr:colOff>
      <xdr:row>37</xdr:row>
      <xdr:rowOff>662940</xdr:rowOff>
    </xdr:to>
    <xdr:pic>
      <xdr:nvPicPr>
        <xdr:cNvPr id="72647" name="Picture 1026">
          <a:extLst>
            <a:ext uri="{FF2B5EF4-FFF2-40B4-BE49-F238E27FC236}">
              <a16:creationId xmlns:a16="http://schemas.microsoft.com/office/drawing/2014/main" id="{23338440-89DA-DE04-36B2-6AECA3258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26616660"/>
          <a:ext cx="6096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319</xdr:row>
      <xdr:rowOff>0</xdr:rowOff>
    </xdr:from>
    <xdr:to>
      <xdr:col>0</xdr:col>
      <xdr:colOff>815340</xdr:colOff>
      <xdr:row>319</xdr:row>
      <xdr:rowOff>590550</xdr:rowOff>
    </xdr:to>
    <xdr:pic>
      <xdr:nvPicPr>
        <xdr:cNvPr id="72648" name="图片 1121" descr="M103">
          <a:extLst>
            <a:ext uri="{FF2B5EF4-FFF2-40B4-BE49-F238E27FC236}">
              <a16:creationId xmlns:a16="http://schemas.microsoft.com/office/drawing/2014/main" id="{2C0C543E-67A5-D276-3869-6D4080652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216827100"/>
          <a:ext cx="7848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15</xdr:row>
      <xdr:rowOff>0</xdr:rowOff>
    </xdr:from>
    <xdr:to>
      <xdr:col>0</xdr:col>
      <xdr:colOff>859155</xdr:colOff>
      <xdr:row>15</xdr:row>
      <xdr:rowOff>590550</xdr:rowOff>
    </xdr:to>
    <xdr:pic>
      <xdr:nvPicPr>
        <xdr:cNvPr id="72649" name="图片 2" descr="EC8D76C3953E0C35818293CA1D4D35FB">
          <a:extLst>
            <a:ext uri="{FF2B5EF4-FFF2-40B4-BE49-F238E27FC236}">
              <a16:creationId xmlns:a16="http://schemas.microsoft.com/office/drawing/2014/main" id="{DA3F282B-A463-D8A6-0512-487349647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11917680"/>
          <a:ext cx="8382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48</xdr:row>
      <xdr:rowOff>0</xdr:rowOff>
    </xdr:from>
    <xdr:to>
      <xdr:col>0</xdr:col>
      <xdr:colOff>857250</xdr:colOff>
      <xdr:row>48</xdr:row>
      <xdr:rowOff>571500</xdr:rowOff>
    </xdr:to>
    <xdr:pic>
      <xdr:nvPicPr>
        <xdr:cNvPr id="72650" name="Picture 6098" descr="YU(D_0$V)GK%Z)LF2WC5O@Y">
          <a:extLst>
            <a:ext uri="{FF2B5EF4-FFF2-40B4-BE49-F238E27FC236}">
              <a16:creationId xmlns:a16="http://schemas.microsoft.com/office/drawing/2014/main" id="{B60A5762-EEE0-F49F-1B88-E8FAB081D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3703260"/>
          <a:ext cx="76962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290</xdr:row>
      <xdr:rowOff>0</xdr:rowOff>
    </xdr:from>
    <xdr:to>
      <xdr:col>0</xdr:col>
      <xdr:colOff>935355</xdr:colOff>
      <xdr:row>290</xdr:row>
      <xdr:rowOff>701040</xdr:rowOff>
    </xdr:to>
    <xdr:pic>
      <xdr:nvPicPr>
        <xdr:cNvPr id="72651" name="Picture 5892" descr="image">
          <a:extLst>
            <a:ext uri="{FF2B5EF4-FFF2-40B4-BE49-F238E27FC236}">
              <a16:creationId xmlns:a16="http://schemas.microsoft.com/office/drawing/2014/main" id="{C362DA85-532D-E18F-58AA-AA12BB34D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96535040"/>
          <a:ext cx="937260" cy="701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387</xdr:row>
      <xdr:rowOff>0</xdr:rowOff>
    </xdr:from>
    <xdr:to>
      <xdr:col>0</xdr:col>
      <xdr:colOff>952500</xdr:colOff>
      <xdr:row>387</xdr:row>
      <xdr:rowOff>609600</xdr:rowOff>
    </xdr:to>
    <xdr:pic>
      <xdr:nvPicPr>
        <xdr:cNvPr id="72652" name="图片 13" descr="83C06275782012AD1219758B5FFDCFA8">
          <a:extLst>
            <a:ext uri="{FF2B5EF4-FFF2-40B4-BE49-F238E27FC236}">
              <a16:creationId xmlns:a16="http://schemas.microsoft.com/office/drawing/2014/main" id="{D910C280-E373-BBD3-85F5-178CE14E2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63088120"/>
          <a:ext cx="8686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388</xdr:row>
      <xdr:rowOff>0</xdr:rowOff>
    </xdr:from>
    <xdr:to>
      <xdr:col>0</xdr:col>
      <xdr:colOff>973455</xdr:colOff>
      <xdr:row>388</xdr:row>
      <xdr:rowOff>630555</xdr:rowOff>
    </xdr:to>
    <xdr:pic>
      <xdr:nvPicPr>
        <xdr:cNvPr id="72653" name="图片 14" descr="363C5E1389561575F702F56E9CC8F471">
          <a:extLst>
            <a:ext uri="{FF2B5EF4-FFF2-40B4-BE49-F238E27FC236}">
              <a16:creationId xmlns:a16="http://schemas.microsoft.com/office/drawing/2014/main" id="{586D4A17-190B-F8BB-AF3F-9360B9F05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63872980"/>
          <a:ext cx="92202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389</xdr:row>
      <xdr:rowOff>0</xdr:rowOff>
    </xdr:from>
    <xdr:to>
      <xdr:col>0</xdr:col>
      <xdr:colOff>853440</xdr:colOff>
      <xdr:row>389</xdr:row>
      <xdr:rowOff>701040</xdr:rowOff>
    </xdr:to>
    <xdr:pic>
      <xdr:nvPicPr>
        <xdr:cNvPr id="72654" name="图片 77" descr=")MNIHG5PNGHD}DZQ~)EXT2A">
          <a:extLst>
            <a:ext uri="{FF2B5EF4-FFF2-40B4-BE49-F238E27FC236}">
              <a16:creationId xmlns:a16="http://schemas.microsoft.com/office/drawing/2014/main" id="{42F2292E-34CB-3EBD-1584-4838EEE43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64657840"/>
          <a:ext cx="84582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390</xdr:row>
      <xdr:rowOff>0</xdr:rowOff>
    </xdr:from>
    <xdr:to>
      <xdr:col>0</xdr:col>
      <xdr:colOff>933450</xdr:colOff>
      <xdr:row>390</xdr:row>
      <xdr:rowOff>685800</xdr:rowOff>
    </xdr:to>
    <xdr:pic>
      <xdr:nvPicPr>
        <xdr:cNvPr id="72655" name="图片 72" descr="HIG(A$6JMKQ]QMMYFA`8H}3">
          <a:extLst>
            <a:ext uri="{FF2B5EF4-FFF2-40B4-BE49-F238E27FC236}">
              <a16:creationId xmlns:a16="http://schemas.microsoft.com/office/drawing/2014/main" id="{F3DFAE92-ED75-AAE1-868D-03826F61C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65442700"/>
          <a:ext cx="88392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60</xdr:row>
      <xdr:rowOff>0</xdr:rowOff>
    </xdr:from>
    <xdr:to>
      <xdr:col>0</xdr:col>
      <xdr:colOff>819150</xdr:colOff>
      <xdr:row>60</xdr:row>
      <xdr:rowOff>495300</xdr:rowOff>
    </xdr:to>
    <xdr:pic>
      <xdr:nvPicPr>
        <xdr:cNvPr id="72656" name="Picture 167">
          <a:extLst>
            <a:ext uri="{FF2B5EF4-FFF2-40B4-BE49-F238E27FC236}">
              <a16:creationId xmlns:a16="http://schemas.microsoft.com/office/drawing/2014/main" id="{62FF72EA-F2CD-FFB6-F2E3-12EC2CFCF0D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42138600"/>
          <a:ext cx="7620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58</xdr:row>
      <xdr:rowOff>0</xdr:rowOff>
    </xdr:from>
    <xdr:to>
      <xdr:col>0</xdr:col>
      <xdr:colOff>800100</xdr:colOff>
      <xdr:row>58</xdr:row>
      <xdr:rowOff>516255</xdr:rowOff>
    </xdr:to>
    <xdr:pic>
      <xdr:nvPicPr>
        <xdr:cNvPr id="72657" name="Picture 168">
          <a:extLst>
            <a:ext uri="{FF2B5EF4-FFF2-40B4-BE49-F238E27FC236}">
              <a16:creationId xmlns:a16="http://schemas.microsoft.com/office/drawing/2014/main" id="{EDB17D15-8148-4891-FF32-B380443A1E6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0972740"/>
          <a:ext cx="72390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64</xdr:row>
      <xdr:rowOff>15240</xdr:rowOff>
    </xdr:from>
    <xdr:to>
      <xdr:col>0</xdr:col>
      <xdr:colOff>731520</xdr:colOff>
      <xdr:row>64</xdr:row>
      <xdr:rowOff>533400</xdr:rowOff>
    </xdr:to>
    <xdr:pic>
      <xdr:nvPicPr>
        <xdr:cNvPr id="72658" name="Picture 291" descr="D021">
          <a:extLst>
            <a:ext uri="{FF2B5EF4-FFF2-40B4-BE49-F238E27FC236}">
              <a16:creationId xmlns:a16="http://schemas.microsoft.com/office/drawing/2014/main" id="{86ED8EB7-C214-D4BE-40FD-2A24476AA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4508420"/>
          <a:ext cx="70866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62</xdr:row>
      <xdr:rowOff>0</xdr:rowOff>
    </xdr:from>
    <xdr:to>
      <xdr:col>0</xdr:col>
      <xdr:colOff>781050</xdr:colOff>
      <xdr:row>62</xdr:row>
      <xdr:rowOff>533400</xdr:rowOff>
    </xdr:to>
    <xdr:pic>
      <xdr:nvPicPr>
        <xdr:cNvPr id="72659" name="Picture 166">
          <a:extLst>
            <a:ext uri="{FF2B5EF4-FFF2-40B4-BE49-F238E27FC236}">
              <a16:creationId xmlns:a16="http://schemas.microsoft.com/office/drawing/2014/main" id="{65F18FA1-6E0E-2843-17BA-23C9F4ED6508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43296840"/>
          <a:ext cx="74676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68</xdr:row>
      <xdr:rowOff>0</xdr:rowOff>
    </xdr:from>
    <xdr:to>
      <xdr:col>0</xdr:col>
      <xdr:colOff>739140</xdr:colOff>
      <xdr:row>68</xdr:row>
      <xdr:rowOff>518160</xdr:rowOff>
    </xdr:to>
    <xdr:pic>
      <xdr:nvPicPr>
        <xdr:cNvPr id="72660" name="Picture 287" descr="D020">
          <a:extLst>
            <a:ext uri="{FF2B5EF4-FFF2-40B4-BE49-F238E27FC236}">
              <a16:creationId xmlns:a16="http://schemas.microsoft.com/office/drawing/2014/main" id="{F5C3AC27-B653-EC39-B079-65C337BDC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6748700"/>
          <a:ext cx="7315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66</xdr:row>
      <xdr:rowOff>0</xdr:rowOff>
    </xdr:from>
    <xdr:to>
      <xdr:col>0</xdr:col>
      <xdr:colOff>586740</xdr:colOff>
      <xdr:row>66</xdr:row>
      <xdr:rowOff>541020</xdr:rowOff>
    </xdr:to>
    <xdr:pic>
      <xdr:nvPicPr>
        <xdr:cNvPr id="72661" name="图片 8">
          <a:extLst>
            <a:ext uri="{FF2B5EF4-FFF2-40B4-BE49-F238E27FC236}">
              <a16:creationId xmlns:a16="http://schemas.microsoft.com/office/drawing/2014/main" id="{56603D6F-1D0A-5B49-83EF-B03B42819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5643800"/>
          <a:ext cx="5791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68580</xdr:colOff>
      <xdr:row>70</xdr:row>
      <xdr:rowOff>53340</xdr:rowOff>
    </xdr:from>
    <xdr:to>
      <xdr:col>0</xdr:col>
      <xdr:colOff>716280</xdr:colOff>
      <xdr:row>70</xdr:row>
      <xdr:rowOff>533400</xdr:rowOff>
    </xdr:to>
    <xdr:pic>
      <xdr:nvPicPr>
        <xdr:cNvPr id="72662" name="Picture 289" descr="D026">
          <a:extLst>
            <a:ext uri="{FF2B5EF4-FFF2-40B4-BE49-F238E27FC236}">
              <a16:creationId xmlns:a16="http://schemas.microsoft.com/office/drawing/2014/main" id="{30B0D98D-221A-4E68-E6F9-E16328BFB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47884080"/>
          <a:ext cx="6477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</xdr:colOff>
      <xdr:row>72</xdr:row>
      <xdr:rowOff>7620</xdr:rowOff>
    </xdr:from>
    <xdr:to>
      <xdr:col>0</xdr:col>
      <xdr:colOff>723900</xdr:colOff>
      <xdr:row>72</xdr:row>
      <xdr:rowOff>541020</xdr:rowOff>
    </xdr:to>
    <xdr:pic>
      <xdr:nvPicPr>
        <xdr:cNvPr id="72663" name="Picture 288" descr="D025">
          <a:extLst>
            <a:ext uri="{FF2B5EF4-FFF2-40B4-BE49-F238E27FC236}">
              <a16:creationId xmlns:a16="http://schemas.microsoft.com/office/drawing/2014/main" id="{2A760C93-9135-3581-8C40-87FE0E7C4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48973740"/>
          <a:ext cx="69342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76</xdr:row>
      <xdr:rowOff>0</xdr:rowOff>
    </xdr:from>
    <xdr:to>
      <xdr:col>0</xdr:col>
      <xdr:colOff>742950</xdr:colOff>
      <xdr:row>76</xdr:row>
      <xdr:rowOff>495300</xdr:rowOff>
    </xdr:to>
    <xdr:pic>
      <xdr:nvPicPr>
        <xdr:cNvPr id="72664" name="Picture 173">
          <a:extLst>
            <a:ext uri="{FF2B5EF4-FFF2-40B4-BE49-F238E27FC236}">
              <a16:creationId xmlns:a16="http://schemas.microsoft.com/office/drawing/2014/main" id="{30904460-8D88-21E8-A35D-024B3CB5996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51259740"/>
          <a:ext cx="6705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74</xdr:row>
      <xdr:rowOff>45720</xdr:rowOff>
    </xdr:from>
    <xdr:to>
      <xdr:col>0</xdr:col>
      <xdr:colOff>556260</xdr:colOff>
      <xdr:row>74</xdr:row>
      <xdr:rowOff>533400</xdr:rowOff>
    </xdr:to>
    <xdr:pic>
      <xdr:nvPicPr>
        <xdr:cNvPr id="72665" name="图片 12">
          <a:extLst>
            <a:ext uri="{FF2B5EF4-FFF2-40B4-BE49-F238E27FC236}">
              <a16:creationId xmlns:a16="http://schemas.microsoft.com/office/drawing/2014/main" id="{77C17218-A420-0EB7-8197-A3C0BD9F3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0147220"/>
          <a:ext cx="51816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80</xdr:row>
      <xdr:rowOff>0</xdr:rowOff>
    </xdr:from>
    <xdr:to>
      <xdr:col>0</xdr:col>
      <xdr:colOff>744855</xdr:colOff>
      <xdr:row>80</xdr:row>
      <xdr:rowOff>434340</xdr:rowOff>
    </xdr:to>
    <xdr:pic>
      <xdr:nvPicPr>
        <xdr:cNvPr id="72666" name="Picture 175">
          <a:extLst>
            <a:ext uri="{FF2B5EF4-FFF2-40B4-BE49-F238E27FC236}">
              <a16:creationId xmlns:a16="http://schemas.microsoft.com/office/drawing/2014/main" id="{20A47F73-9B7C-DE33-929C-1D295A24536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3515260"/>
          <a:ext cx="6400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78</xdr:row>
      <xdr:rowOff>0</xdr:rowOff>
    </xdr:from>
    <xdr:to>
      <xdr:col>0</xdr:col>
      <xdr:colOff>739140</xdr:colOff>
      <xdr:row>78</xdr:row>
      <xdr:rowOff>472440</xdr:rowOff>
    </xdr:to>
    <xdr:pic>
      <xdr:nvPicPr>
        <xdr:cNvPr id="72667" name="Picture 174">
          <a:extLst>
            <a:ext uri="{FF2B5EF4-FFF2-40B4-BE49-F238E27FC236}">
              <a16:creationId xmlns:a16="http://schemas.microsoft.com/office/drawing/2014/main" id="{BEDE99A1-175A-E36A-68AF-BB289A8DD4E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52440840"/>
          <a:ext cx="72390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104</xdr:row>
      <xdr:rowOff>53340</xdr:rowOff>
    </xdr:from>
    <xdr:to>
      <xdr:col>0</xdr:col>
      <xdr:colOff>967740</xdr:colOff>
      <xdr:row>104</xdr:row>
      <xdr:rowOff>706755</xdr:rowOff>
    </xdr:to>
    <xdr:pic>
      <xdr:nvPicPr>
        <xdr:cNvPr id="72668" name="Picture 587" descr="HTP0041-88件套手眼调节掷圈">
          <a:extLst>
            <a:ext uri="{FF2B5EF4-FFF2-40B4-BE49-F238E27FC236}">
              <a16:creationId xmlns:a16="http://schemas.microsoft.com/office/drawing/2014/main" id="{89703DAA-E787-60D7-C5C0-81E03C4398BA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2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69189600"/>
          <a:ext cx="8763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60960</xdr:colOff>
      <xdr:row>105</xdr:row>
      <xdr:rowOff>38100</xdr:rowOff>
    </xdr:from>
    <xdr:to>
      <xdr:col>0</xdr:col>
      <xdr:colOff>746760</xdr:colOff>
      <xdr:row>105</xdr:row>
      <xdr:rowOff>754380</xdr:rowOff>
    </xdr:to>
    <xdr:pic>
      <xdr:nvPicPr>
        <xdr:cNvPr id="72669" name="图片 17">
          <a:extLst>
            <a:ext uri="{FF2B5EF4-FFF2-40B4-BE49-F238E27FC236}">
              <a16:creationId xmlns:a16="http://schemas.microsoft.com/office/drawing/2014/main" id="{0726E7FE-1097-D4B0-65BE-B26B5EA5F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69974460"/>
          <a:ext cx="685800" cy="716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106</xdr:row>
      <xdr:rowOff>0</xdr:rowOff>
    </xdr:from>
    <xdr:to>
      <xdr:col>0</xdr:col>
      <xdr:colOff>933450</xdr:colOff>
      <xdr:row>106</xdr:row>
      <xdr:rowOff>666750</xdr:rowOff>
    </xdr:to>
    <xdr:pic>
      <xdr:nvPicPr>
        <xdr:cNvPr id="72670" name="图片 47" descr="7B07AA0B7930A96BA8805B963364E6A6">
          <a:extLst>
            <a:ext uri="{FF2B5EF4-FFF2-40B4-BE49-F238E27FC236}">
              <a16:creationId xmlns:a16="http://schemas.microsoft.com/office/drawing/2014/main" id="{DF83830F-F658-9100-8EEC-854909AE2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70736460"/>
          <a:ext cx="86106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9</xdr:row>
      <xdr:rowOff>83820</xdr:rowOff>
    </xdr:from>
    <xdr:to>
      <xdr:col>0</xdr:col>
      <xdr:colOff>821055</xdr:colOff>
      <xdr:row>9</xdr:row>
      <xdr:rowOff>704850</xdr:rowOff>
    </xdr:to>
    <xdr:pic>
      <xdr:nvPicPr>
        <xdr:cNvPr id="72671" name="图片 19" descr="02FF5F49C52E2A1A50B5D3960BA39679">
          <a:extLst>
            <a:ext uri="{FF2B5EF4-FFF2-40B4-BE49-F238E27FC236}">
              <a16:creationId xmlns:a16="http://schemas.microsoft.com/office/drawing/2014/main" id="{167F22B9-F94E-B6A4-F02C-2A5839898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7513320"/>
          <a:ext cx="78486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</xdr:colOff>
      <xdr:row>10</xdr:row>
      <xdr:rowOff>68580</xdr:rowOff>
    </xdr:from>
    <xdr:to>
      <xdr:col>0</xdr:col>
      <xdr:colOff>853440</xdr:colOff>
      <xdr:row>10</xdr:row>
      <xdr:rowOff>693420</xdr:rowOff>
    </xdr:to>
    <xdr:pic>
      <xdr:nvPicPr>
        <xdr:cNvPr id="72672" name="Picture 434059">
          <a:extLst>
            <a:ext uri="{FF2B5EF4-FFF2-40B4-BE49-F238E27FC236}">
              <a16:creationId xmlns:a16="http://schemas.microsoft.com/office/drawing/2014/main" id="{F23C8FCA-883C-0153-3412-FDB019654179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2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8229600"/>
          <a:ext cx="830580" cy="624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13</xdr:row>
      <xdr:rowOff>83820</xdr:rowOff>
    </xdr:from>
    <xdr:to>
      <xdr:col>0</xdr:col>
      <xdr:colOff>853440</xdr:colOff>
      <xdr:row>13</xdr:row>
      <xdr:rowOff>647700</xdr:rowOff>
    </xdr:to>
    <xdr:pic>
      <xdr:nvPicPr>
        <xdr:cNvPr id="72673" name="图片 18" descr="DF0C781E5BF3CBFB6FBDF2DA5665A123">
          <a:extLst>
            <a:ext uri="{FF2B5EF4-FFF2-40B4-BE49-F238E27FC236}">
              <a16:creationId xmlns:a16="http://schemas.microsoft.com/office/drawing/2014/main" id="{BF11E4D7-33E6-227B-DA8D-82679E483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0492740"/>
          <a:ext cx="73152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5</xdr:row>
      <xdr:rowOff>53340</xdr:rowOff>
    </xdr:from>
    <xdr:to>
      <xdr:col>0</xdr:col>
      <xdr:colOff>933450</xdr:colOff>
      <xdr:row>5</xdr:row>
      <xdr:rowOff>701040</xdr:rowOff>
    </xdr:to>
    <xdr:pic>
      <xdr:nvPicPr>
        <xdr:cNvPr id="72674" name="Picture 5902" descr="插座-2">
          <a:extLst>
            <a:ext uri="{FF2B5EF4-FFF2-40B4-BE49-F238E27FC236}">
              <a16:creationId xmlns:a16="http://schemas.microsoft.com/office/drawing/2014/main" id="{ECD00B1A-265F-A0FD-6420-A9AB8D065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937760"/>
          <a:ext cx="9144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324</xdr:row>
      <xdr:rowOff>38100</xdr:rowOff>
    </xdr:from>
    <xdr:to>
      <xdr:col>0</xdr:col>
      <xdr:colOff>746760</xdr:colOff>
      <xdr:row>324</xdr:row>
      <xdr:rowOff>685800</xdr:rowOff>
    </xdr:to>
    <xdr:pic>
      <xdr:nvPicPr>
        <xdr:cNvPr id="72675" name="图片 24">
          <a:extLst>
            <a:ext uri="{FF2B5EF4-FFF2-40B4-BE49-F238E27FC236}">
              <a16:creationId xmlns:a16="http://schemas.microsoft.com/office/drawing/2014/main" id="{3D77BDBD-7A7E-AF97-0C76-E61C00A59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20164660"/>
          <a:ext cx="6858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325</xdr:row>
      <xdr:rowOff>38100</xdr:rowOff>
    </xdr:from>
    <xdr:to>
      <xdr:col>0</xdr:col>
      <xdr:colOff>914400</xdr:colOff>
      <xdr:row>325</xdr:row>
      <xdr:rowOff>579120</xdr:rowOff>
    </xdr:to>
    <xdr:pic>
      <xdr:nvPicPr>
        <xdr:cNvPr id="72676" name="图片 25">
          <a:extLst>
            <a:ext uri="{FF2B5EF4-FFF2-40B4-BE49-F238E27FC236}">
              <a16:creationId xmlns:a16="http://schemas.microsoft.com/office/drawing/2014/main" id="{1DE505F6-E0F4-78CF-16DE-28B748F70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20873320"/>
          <a:ext cx="9067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326</xdr:row>
      <xdr:rowOff>45720</xdr:rowOff>
    </xdr:from>
    <xdr:to>
      <xdr:col>0</xdr:col>
      <xdr:colOff>960120</xdr:colOff>
      <xdr:row>326</xdr:row>
      <xdr:rowOff>662940</xdr:rowOff>
    </xdr:to>
    <xdr:pic>
      <xdr:nvPicPr>
        <xdr:cNvPr id="72677" name="图片 26">
          <a:extLst>
            <a:ext uri="{FF2B5EF4-FFF2-40B4-BE49-F238E27FC236}">
              <a16:creationId xmlns:a16="http://schemas.microsoft.com/office/drawing/2014/main" id="{A374B14A-5FE2-43B4-75DD-DBF1AC8C5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21589600"/>
          <a:ext cx="8991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247</xdr:row>
      <xdr:rowOff>0</xdr:rowOff>
    </xdr:from>
    <xdr:to>
      <xdr:col>0</xdr:col>
      <xdr:colOff>859155</xdr:colOff>
      <xdr:row>247</xdr:row>
      <xdr:rowOff>609600</xdr:rowOff>
    </xdr:to>
    <xdr:pic>
      <xdr:nvPicPr>
        <xdr:cNvPr id="72678" name="Picture 470" descr="HTM0197-1">
          <a:extLst>
            <a:ext uri="{FF2B5EF4-FFF2-40B4-BE49-F238E27FC236}">
              <a16:creationId xmlns:a16="http://schemas.microsoft.com/office/drawing/2014/main" id="{EEC5CC48-D354-98E1-9FDF-03D94FD95ACD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2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70055540"/>
          <a:ext cx="800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160020</xdr:colOff>
      <xdr:row>245</xdr:row>
      <xdr:rowOff>0</xdr:rowOff>
    </xdr:from>
    <xdr:to>
      <xdr:col>0</xdr:col>
      <xdr:colOff>935355</xdr:colOff>
      <xdr:row>245</xdr:row>
      <xdr:rowOff>586740</xdr:rowOff>
    </xdr:to>
    <xdr:pic>
      <xdr:nvPicPr>
        <xdr:cNvPr id="72679" name="Picture 471" descr="HTM0156-1">
          <a:extLst>
            <a:ext uri="{FF2B5EF4-FFF2-40B4-BE49-F238E27FC236}">
              <a16:creationId xmlns:a16="http://schemas.microsoft.com/office/drawing/2014/main" id="{35E758E2-65AA-E404-359B-07A96C92C355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2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68783000"/>
          <a:ext cx="78486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22860</xdr:colOff>
      <xdr:row>304</xdr:row>
      <xdr:rowOff>0</xdr:rowOff>
    </xdr:from>
    <xdr:to>
      <xdr:col>0</xdr:col>
      <xdr:colOff>891540</xdr:colOff>
      <xdr:row>304</xdr:row>
      <xdr:rowOff>630555</xdr:rowOff>
    </xdr:to>
    <xdr:pic>
      <xdr:nvPicPr>
        <xdr:cNvPr id="72680" name="Picture 469" descr="HTM0155">
          <a:extLst>
            <a:ext uri="{FF2B5EF4-FFF2-40B4-BE49-F238E27FC236}">
              <a16:creationId xmlns:a16="http://schemas.microsoft.com/office/drawing/2014/main" id="{C993E78F-575B-E5CB-9D73-A3A6EBB98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05915260"/>
          <a:ext cx="87630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68580</xdr:colOff>
      <xdr:row>306</xdr:row>
      <xdr:rowOff>30480</xdr:rowOff>
    </xdr:from>
    <xdr:to>
      <xdr:col>0</xdr:col>
      <xdr:colOff>861060</xdr:colOff>
      <xdr:row>306</xdr:row>
      <xdr:rowOff>1257300</xdr:rowOff>
    </xdr:to>
    <xdr:pic>
      <xdr:nvPicPr>
        <xdr:cNvPr id="72681" name="图片 30">
          <a:extLst>
            <a:ext uri="{FF2B5EF4-FFF2-40B4-BE49-F238E27FC236}">
              <a16:creationId xmlns:a16="http://schemas.microsoft.com/office/drawing/2014/main" id="{B270E2BA-1D61-E9FF-9AD7-1970FD917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207347820"/>
          <a:ext cx="792480" cy="1226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327</xdr:row>
      <xdr:rowOff>0</xdr:rowOff>
    </xdr:from>
    <xdr:to>
      <xdr:col>0</xdr:col>
      <xdr:colOff>935355</xdr:colOff>
      <xdr:row>327</xdr:row>
      <xdr:rowOff>628650</xdr:rowOff>
    </xdr:to>
    <xdr:pic>
      <xdr:nvPicPr>
        <xdr:cNvPr id="72682" name="图片 3" descr="6C673186D074E333CB253332679343BB">
          <a:extLst>
            <a:ext uri="{FF2B5EF4-FFF2-40B4-BE49-F238E27FC236}">
              <a16:creationId xmlns:a16="http://schemas.microsoft.com/office/drawing/2014/main" id="{78635B48-5DEC-5907-979B-14B3B65CE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22252540"/>
          <a:ext cx="9372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54</xdr:row>
      <xdr:rowOff>83820</xdr:rowOff>
    </xdr:from>
    <xdr:to>
      <xdr:col>0</xdr:col>
      <xdr:colOff>609600</xdr:colOff>
      <xdr:row>54</xdr:row>
      <xdr:rowOff>590550</xdr:rowOff>
    </xdr:to>
    <xdr:pic>
      <xdr:nvPicPr>
        <xdr:cNvPr id="72683" name="Picture 23" descr="IMG_0574_副本">
          <a:extLst>
            <a:ext uri="{FF2B5EF4-FFF2-40B4-BE49-F238E27FC236}">
              <a16:creationId xmlns:a16="http://schemas.microsoft.com/office/drawing/2014/main" id="{F82B6E34-9141-99CD-F67A-9AE11500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62" t="4182" r="6454" b="6007"/>
        <a:stretch>
          <a:fillRect/>
        </a:stretch>
      </xdr:blipFill>
      <xdr:spPr bwMode="auto">
        <a:xfrm>
          <a:off x="83820" y="38496240"/>
          <a:ext cx="52578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175260</xdr:colOff>
      <xdr:row>94</xdr:row>
      <xdr:rowOff>45720</xdr:rowOff>
    </xdr:from>
    <xdr:to>
      <xdr:col>0</xdr:col>
      <xdr:colOff>739140</xdr:colOff>
      <xdr:row>94</xdr:row>
      <xdr:rowOff>571500</xdr:rowOff>
    </xdr:to>
    <xdr:pic>
      <xdr:nvPicPr>
        <xdr:cNvPr id="72684" name="Picture 473" descr="HTO0302">
          <a:extLst>
            <a:ext uri="{FF2B5EF4-FFF2-40B4-BE49-F238E27FC236}">
              <a16:creationId xmlns:a16="http://schemas.microsoft.com/office/drawing/2014/main" id="{AF18E753-6A32-B0DB-5A70-41313F6F6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63223140"/>
          <a:ext cx="5638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84</xdr:row>
      <xdr:rowOff>114300</xdr:rowOff>
    </xdr:from>
    <xdr:to>
      <xdr:col>0</xdr:col>
      <xdr:colOff>762000</xdr:colOff>
      <xdr:row>84</xdr:row>
      <xdr:rowOff>541020</xdr:rowOff>
    </xdr:to>
    <xdr:pic>
      <xdr:nvPicPr>
        <xdr:cNvPr id="72685" name="图片 6">
          <a:extLst>
            <a:ext uri="{FF2B5EF4-FFF2-40B4-BE49-F238E27FC236}">
              <a16:creationId xmlns:a16="http://schemas.microsoft.com/office/drawing/2014/main" id="{A3149764-FE13-93E0-B631-24E11CC56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6304180"/>
          <a:ext cx="6477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198120</xdr:colOff>
      <xdr:row>85</xdr:row>
      <xdr:rowOff>160020</xdr:rowOff>
    </xdr:from>
    <xdr:to>
      <xdr:col>0</xdr:col>
      <xdr:colOff>891540</xdr:colOff>
      <xdr:row>85</xdr:row>
      <xdr:rowOff>601980</xdr:rowOff>
    </xdr:to>
    <xdr:pic>
      <xdr:nvPicPr>
        <xdr:cNvPr id="72686" name="图片 7">
          <a:extLst>
            <a:ext uri="{FF2B5EF4-FFF2-40B4-BE49-F238E27FC236}">
              <a16:creationId xmlns:a16="http://schemas.microsoft.com/office/drawing/2014/main" id="{2A8B7B02-3BDA-DE65-C957-8223F62D8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57073800"/>
          <a:ext cx="6934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30480</xdr:colOff>
      <xdr:row>86</xdr:row>
      <xdr:rowOff>144780</xdr:rowOff>
    </xdr:from>
    <xdr:to>
      <xdr:col>0</xdr:col>
      <xdr:colOff>716280</xdr:colOff>
      <xdr:row>86</xdr:row>
      <xdr:rowOff>571500</xdr:rowOff>
    </xdr:to>
    <xdr:pic>
      <xdr:nvPicPr>
        <xdr:cNvPr id="72687" name="图片 8">
          <a:extLst>
            <a:ext uri="{FF2B5EF4-FFF2-40B4-BE49-F238E27FC236}">
              <a16:creationId xmlns:a16="http://schemas.microsoft.com/office/drawing/2014/main" id="{5375F7B3-E949-C450-2DA9-967F2F471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57782460"/>
          <a:ext cx="68580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144780</xdr:colOff>
      <xdr:row>19</xdr:row>
      <xdr:rowOff>76200</xdr:rowOff>
    </xdr:from>
    <xdr:to>
      <xdr:col>0</xdr:col>
      <xdr:colOff>876300</xdr:colOff>
      <xdr:row>19</xdr:row>
      <xdr:rowOff>525780</xdr:rowOff>
    </xdr:to>
    <xdr:pic>
      <xdr:nvPicPr>
        <xdr:cNvPr id="72688" name="图片 9">
          <a:extLst>
            <a:ext uri="{FF2B5EF4-FFF2-40B4-BE49-F238E27FC236}">
              <a16:creationId xmlns:a16="http://schemas.microsoft.com/office/drawing/2014/main" id="{2926A53A-E4CA-58E4-971D-7A494A6E5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4935200"/>
          <a:ext cx="73152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144780</xdr:colOff>
      <xdr:row>20</xdr:row>
      <xdr:rowOff>68580</xdr:rowOff>
    </xdr:from>
    <xdr:to>
      <xdr:col>0</xdr:col>
      <xdr:colOff>777240</xdr:colOff>
      <xdr:row>20</xdr:row>
      <xdr:rowOff>518160</xdr:rowOff>
    </xdr:to>
    <xdr:pic>
      <xdr:nvPicPr>
        <xdr:cNvPr id="72689" name="图片 10">
          <a:extLst>
            <a:ext uri="{FF2B5EF4-FFF2-40B4-BE49-F238E27FC236}">
              <a16:creationId xmlns:a16="http://schemas.microsoft.com/office/drawing/2014/main" id="{5BFE2950-1ED6-5F22-0419-3A3022041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5659100"/>
          <a:ext cx="6324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129540</xdr:colOff>
      <xdr:row>29</xdr:row>
      <xdr:rowOff>76200</xdr:rowOff>
    </xdr:from>
    <xdr:to>
      <xdr:col>0</xdr:col>
      <xdr:colOff>762000</xdr:colOff>
      <xdr:row>29</xdr:row>
      <xdr:rowOff>495300</xdr:rowOff>
    </xdr:to>
    <xdr:pic>
      <xdr:nvPicPr>
        <xdr:cNvPr id="72690" name="图片 11">
          <a:extLst>
            <a:ext uri="{FF2B5EF4-FFF2-40B4-BE49-F238E27FC236}">
              <a16:creationId xmlns:a16="http://schemas.microsoft.com/office/drawing/2014/main" id="{98A1DEE8-AD06-E5C6-7525-50FF6A1E6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21747480"/>
          <a:ext cx="6324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30</xdr:row>
      <xdr:rowOff>60960</xdr:rowOff>
    </xdr:from>
    <xdr:to>
      <xdr:col>0</xdr:col>
      <xdr:colOff>838200</xdr:colOff>
      <xdr:row>30</xdr:row>
      <xdr:rowOff>632460</xdr:rowOff>
    </xdr:to>
    <xdr:pic>
      <xdr:nvPicPr>
        <xdr:cNvPr id="72691" name="图片 12">
          <a:extLst>
            <a:ext uri="{FF2B5EF4-FFF2-40B4-BE49-F238E27FC236}">
              <a16:creationId xmlns:a16="http://schemas.microsoft.com/office/drawing/2014/main" id="{E994B591-D6C8-B30E-C6EE-8675474C0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2364700"/>
          <a:ext cx="7543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68580</xdr:colOff>
      <xdr:row>26</xdr:row>
      <xdr:rowOff>7620</xdr:rowOff>
    </xdr:from>
    <xdr:to>
      <xdr:col>0</xdr:col>
      <xdr:colOff>800100</xdr:colOff>
      <xdr:row>26</xdr:row>
      <xdr:rowOff>609600</xdr:rowOff>
    </xdr:to>
    <xdr:pic>
      <xdr:nvPicPr>
        <xdr:cNvPr id="72692" name="图片 13">
          <a:extLst>
            <a:ext uri="{FF2B5EF4-FFF2-40B4-BE49-F238E27FC236}">
              <a16:creationId xmlns:a16="http://schemas.microsoft.com/office/drawing/2014/main" id="{9BC5630D-B47C-41C3-3F28-2D05F532D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9522440"/>
          <a:ext cx="73152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43</xdr:row>
      <xdr:rowOff>30480</xdr:rowOff>
    </xdr:from>
    <xdr:to>
      <xdr:col>0</xdr:col>
      <xdr:colOff>906780</xdr:colOff>
      <xdr:row>43</xdr:row>
      <xdr:rowOff>594360</xdr:rowOff>
    </xdr:to>
    <xdr:pic>
      <xdr:nvPicPr>
        <xdr:cNvPr id="72693" name="图片 14">
          <a:extLst>
            <a:ext uri="{FF2B5EF4-FFF2-40B4-BE49-F238E27FC236}">
              <a16:creationId xmlns:a16="http://schemas.microsoft.com/office/drawing/2014/main" id="{9EC1FC25-6DB1-6074-BEDB-002C5DEFD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30243780"/>
          <a:ext cx="8991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282</xdr:row>
      <xdr:rowOff>0</xdr:rowOff>
    </xdr:from>
    <xdr:to>
      <xdr:col>0</xdr:col>
      <xdr:colOff>630555</xdr:colOff>
      <xdr:row>282</xdr:row>
      <xdr:rowOff>514350</xdr:rowOff>
    </xdr:to>
    <xdr:pic>
      <xdr:nvPicPr>
        <xdr:cNvPr id="72694" name="Picture 9">
          <a:extLst>
            <a:ext uri="{FF2B5EF4-FFF2-40B4-BE49-F238E27FC236}">
              <a16:creationId xmlns:a16="http://schemas.microsoft.com/office/drawing/2014/main" id="{D0CA327E-99E2-13E8-0524-DAF7DE94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92046860"/>
          <a:ext cx="5334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49</xdr:row>
      <xdr:rowOff>121920</xdr:rowOff>
    </xdr:from>
    <xdr:to>
      <xdr:col>0</xdr:col>
      <xdr:colOff>781050</xdr:colOff>
      <xdr:row>49</xdr:row>
      <xdr:rowOff>554355</xdr:rowOff>
    </xdr:to>
    <xdr:pic>
      <xdr:nvPicPr>
        <xdr:cNvPr id="72695" name="Picture 6094" descr="51_[G@@HTY[0J]C)HO5E4}X">
          <a:extLst>
            <a:ext uri="{FF2B5EF4-FFF2-40B4-BE49-F238E27FC236}">
              <a16:creationId xmlns:a16="http://schemas.microsoft.com/office/drawing/2014/main" id="{78C6C6E1-DA56-E90C-45EB-DA786472A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4632900"/>
          <a:ext cx="6781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178</xdr:row>
      <xdr:rowOff>76200</xdr:rowOff>
    </xdr:from>
    <xdr:to>
      <xdr:col>0</xdr:col>
      <xdr:colOff>822960</xdr:colOff>
      <xdr:row>178</xdr:row>
      <xdr:rowOff>678180</xdr:rowOff>
    </xdr:to>
    <xdr:pic>
      <xdr:nvPicPr>
        <xdr:cNvPr id="72696" name="图片 17">
          <a:extLst>
            <a:ext uri="{FF2B5EF4-FFF2-40B4-BE49-F238E27FC236}">
              <a16:creationId xmlns:a16="http://schemas.microsoft.com/office/drawing/2014/main" id="{7AB78B1B-7752-3B62-C144-081628AAC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23337320"/>
          <a:ext cx="7620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179</xdr:row>
      <xdr:rowOff>228600</xdr:rowOff>
    </xdr:from>
    <xdr:to>
      <xdr:col>0</xdr:col>
      <xdr:colOff>762000</xdr:colOff>
      <xdr:row>179</xdr:row>
      <xdr:rowOff>666750</xdr:rowOff>
    </xdr:to>
    <xdr:pic>
      <xdr:nvPicPr>
        <xdr:cNvPr id="72697" name="Picture 4">
          <a:extLst>
            <a:ext uri="{FF2B5EF4-FFF2-40B4-BE49-F238E27FC236}">
              <a16:creationId xmlns:a16="http://schemas.microsoft.com/office/drawing/2014/main" id="{36C0D678-8CEE-438B-4A5B-D8648807B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24335540"/>
          <a:ext cx="67818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68580</xdr:colOff>
      <xdr:row>180</xdr:row>
      <xdr:rowOff>220980</xdr:rowOff>
    </xdr:from>
    <xdr:to>
      <xdr:col>0</xdr:col>
      <xdr:colOff>876300</xdr:colOff>
      <xdr:row>180</xdr:row>
      <xdr:rowOff>552450</xdr:rowOff>
    </xdr:to>
    <xdr:pic>
      <xdr:nvPicPr>
        <xdr:cNvPr id="72698" name="Picture 5">
          <a:extLst>
            <a:ext uri="{FF2B5EF4-FFF2-40B4-BE49-F238E27FC236}">
              <a16:creationId xmlns:a16="http://schemas.microsoft.com/office/drawing/2014/main" id="{FBB8326E-3559-B619-CE87-E98CD3C73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25173740"/>
          <a:ext cx="8077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184</xdr:row>
      <xdr:rowOff>30480</xdr:rowOff>
    </xdr:from>
    <xdr:to>
      <xdr:col>0</xdr:col>
      <xdr:colOff>739140</xdr:colOff>
      <xdr:row>184</xdr:row>
      <xdr:rowOff>510540</xdr:rowOff>
    </xdr:to>
    <xdr:pic>
      <xdr:nvPicPr>
        <xdr:cNvPr id="72699" name="Picture 10">
          <a:extLst>
            <a:ext uri="{FF2B5EF4-FFF2-40B4-BE49-F238E27FC236}">
              <a16:creationId xmlns:a16="http://schemas.microsoft.com/office/drawing/2014/main" id="{910CF7D4-5A62-14CF-0B9A-727E1C27C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27947420"/>
          <a:ext cx="6781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106680</xdr:colOff>
      <xdr:row>188</xdr:row>
      <xdr:rowOff>60960</xdr:rowOff>
    </xdr:from>
    <xdr:to>
      <xdr:col>0</xdr:col>
      <xdr:colOff>792480</xdr:colOff>
      <xdr:row>188</xdr:row>
      <xdr:rowOff>495300</xdr:rowOff>
    </xdr:to>
    <xdr:pic>
      <xdr:nvPicPr>
        <xdr:cNvPr id="72700" name="图片 21">
          <a:extLst>
            <a:ext uri="{FF2B5EF4-FFF2-40B4-BE49-F238E27FC236}">
              <a16:creationId xmlns:a16="http://schemas.microsoft.com/office/drawing/2014/main" id="{F4C69E69-EFCD-D225-8160-54F7FC307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30256280"/>
          <a:ext cx="68580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68580</xdr:colOff>
      <xdr:row>181</xdr:row>
      <xdr:rowOff>121920</xdr:rowOff>
    </xdr:from>
    <xdr:to>
      <xdr:col>0</xdr:col>
      <xdr:colOff>861060</xdr:colOff>
      <xdr:row>181</xdr:row>
      <xdr:rowOff>525780</xdr:rowOff>
    </xdr:to>
    <xdr:pic>
      <xdr:nvPicPr>
        <xdr:cNvPr id="72701" name="图片 22">
          <a:extLst>
            <a:ext uri="{FF2B5EF4-FFF2-40B4-BE49-F238E27FC236}">
              <a16:creationId xmlns:a16="http://schemas.microsoft.com/office/drawing/2014/main" id="{D9081EF3-4F29-0F53-A76F-D64655C5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25920500"/>
          <a:ext cx="79248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121920</xdr:colOff>
      <xdr:row>243</xdr:row>
      <xdr:rowOff>30480</xdr:rowOff>
    </xdr:from>
    <xdr:to>
      <xdr:col>0</xdr:col>
      <xdr:colOff>929640</xdr:colOff>
      <xdr:row>243</xdr:row>
      <xdr:rowOff>632460</xdr:rowOff>
    </xdr:to>
    <xdr:pic>
      <xdr:nvPicPr>
        <xdr:cNvPr id="72702" name="图片 23">
          <a:extLst>
            <a:ext uri="{FF2B5EF4-FFF2-40B4-BE49-F238E27FC236}">
              <a16:creationId xmlns:a16="http://schemas.microsoft.com/office/drawing/2014/main" id="{606210B3-83BC-32A1-6ED6-EF03045E3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67670480"/>
          <a:ext cx="80772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121920</xdr:colOff>
      <xdr:row>274</xdr:row>
      <xdr:rowOff>45720</xdr:rowOff>
    </xdr:from>
    <xdr:to>
      <xdr:col>0</xdr:col>
      <xdr:colOff>906780</xdr:colOff>
      <xdr:row>274</xdr:row>
      <xdr:rowOff>548640</xdr:rowOff>
    </xdr:to>
    <xdr:pic>
      <xdr:nvPicPr>
        <xdr:cNvPr id="72703" name="图片 24">
          <a:extLst>
            <a:ext uri="{FF2B5EF4-FFF2-40B4-BE49-F238E27FC236}">
              <a16:creationId xmlns:a16="http://schemas.microsoft.com/office/drawing/2014/main" id="{0EEC47F3-AC8F-1800-37E8-AF4727829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86933840"/>
          <a:ext cx="7848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152400</xdr:colOff>
      <xdr:row>275</xdr:row>
      <xdr:rowOff>45720</xdr:rowOff>
    </xdr:from>
    <xdr:to>
      <xdr:col>0</xdr:col>
      <xdr:colOff>838200</xdr:colOff>
      <xdr:row>275</xdr:row>
      <xdr:rowOff>784860</xdr:rowOff>
    </xdr:to>
    <xdr:pic>
      <xdr:nvPicPr>
        <xdr:cNvPr id="72704" name="图片 25">
          <a:extLst>
            <a:ext uri="{FF2B5EF4-FFF2-40B4-BE49-F238E27FC236}">
              <a16:creationId xmlns:a16="http://schemas.microsoft.com/office/drawing/2014/main" id="{65475F83-F9E7-292B-4516-491963432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87596780"/>
          <a:ext cx="6858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273</xdr:row>
      <xdr:rowOff>7620</xdr:rowOff>
    </xdr:from>
    <xdr:to>
      <xdr:col>0</xdr:col>
      <xdr:colOff>792480</xdr:colOff>
      <xdr:row>273</xdr:row>
      <xdr:rowOff>510540</xdr:rowOff>
    </xdr:to>
    <xdr:pic>
      <xdr:nvPicPr>
        <xdr:cNvPr id="72705" name="図 3">
          <a:extLst>
            <a:ext uri="{FF2B5EF4-FFF2-40B4-BE49-F238E27FC236}">
              <a16:creationId xmlns:a16="http://schemas.microsoft.com/office/drawing/2014/main" id="{FF1671F8-1C6B-0123-E248-1089FD657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86354720"/>
          <a:ext cx="7543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129540</xdr:colOff>
      <xdr:row>230</xdr:row>
      <xdr:rowOff>137160</xdr:rowOff>
    </xdr:from>
    <xdr:to>
      <xdr:col>0</xdr:col>
      <xdr:colOff>990600</xdr:colOff>
      <xdr:row>230</xdr:row>
      <xdr:rowOff>601980</xdr:rowOff>
    </xdr:to>
    <xdr:pic>
      <xdr:nvPicPr>
        <xdr:cNvPr id="72706" name="图片 27">
          <a:extLst>
            <a:ext uri="{FF2B5EF4-FFF2-40B4-BE49-F238E27FC236}">
              <a16:creationId xmlns:a16="http://schemas.microsoft.com/office/drawing/2014/main" id="{5A88FC55-1C67-968F-F436-EFC83B93A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58755080"/>
          <a:ext cx="8610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198120</xdr:colOff>
      <xdr:row>231</xdr:row>
      <xdr:rowOff>38100</xdr:rowOff>
    </xdr:from>
    <xdr:to>
      <xdr:col>0</xdr:col>
      <xdr:colOff>800100</xdr:colOff>
      <xdr:row>231</xdr:row>
      <xdr:rowOff>548640</xdr:rowOff>
    </xdr:to>
    <xdr:pic>
      <xdr:nvPicPr>
        <xdr:cNvPr id="72707" name="图片 28">
          <a:extLst>
            <a:ext uri="{FF2B5EF4-FFF2-40B4-BE49-F238E27FC236}">
              <a16:creationId xmlns:a16="http://schemas.microsoft.com/office/drawing/2014/main" id="{8C0BC637-DEC3-25FE-AFCB-6189AE73D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59387540"/>
          <a:ext cx="60198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242</xdr:row>
      <xdr:rowOff>30480</xdr:rowOff>
    </xdr:from>
    <xdr:to>
      <xdr:col>0</xdr:col>
      <xdr:colOff>891540</xdr:colOff>
      <xdr:row>243</xdr:row>
      <xdr:rowOff>0</xdr:rowOff>
    </xdr:to>
    <xdr:pic>
      <xdr:nvPicPr>
        <xdr:cNvPr id="72708" name="图片 29" descr="M053-2 分数小人卡片 cards for Large Fraction Skittles ">
          <a:extLst>
            <a:ext uri="{FF2B5EF4-FFF2-40B4-BE49-F238E27FC236}">
              <a16:creationId xmlns:a16="http://schemas.microsoft.com/office/drawing/2014/main" id="{0C42DBC5-B246-CBA2-12E8-AED0799DA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67022780"/>
          <a:ext cx="80772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385</xdr:row>
      <xdr:rowOff>30480</xdr:rowOff>
    </xdr:from>
    <xdr:to>
      <xdr:col>0</xdr:col>
      <xdr:colOff>845820</xdr:colOff>
      <xdr:row>385</xdr:row>
      <xdr:rowOff>495300</xdr:rowOff>
    </xdr:to>
    <xdr:pic>
      <xdr:nvPicPr>
        <xdr:cNvPr id="72709" name="图片 30">
          <a:extLst>
            <a:ext uri="{FF2B5EF4-FFF2-40B4-BE49-F238E27FC236}">
              <a16:creationId xmlns:a16="http://schemas.microsoft.com/office/drawing/2014/main" id="{298BC5B1-A85A-3178-DEC4-AADDABD39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61487920"/>
          <a:ext cx="7848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220980</xdr:colOff>
      <xdr:row>391</xdr:row>
      <xdr:rowOff>68580</xdr:rowOff>
    </xdr:from>
    <xdr:to>
      <xdr:col>0</xdr:col>
      <xdr:colOff>982980</xdr:colOff>
      <xdr:row>391</xdr:row>
      <xdr:rowOff>594360</xdr:rowOff>
    </xdr:to>
    <xdr:pic>
      <xdr:nvPicPr>
        <xdr:cNvPr id="72710" name="图片 31">
          <a:extLst>
            <a:ext uri="{FF2B5EF4-FFF2-40B4-BE49-F238E27FC236}">
              <a16:creationId xmlns:a16="http://schemas.microsoft.com/office/drawing/2014/main" id="{FE6DF8E3-512D-4402-1329-579B6FC84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266296140"/>
          <a:ext cx="76200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158</xdr:row>
      <xdr:rowOff>76200</xdr:rowOff>
    </xdr:from>
    <xdr:to>
      <xdr:col>0</xdr:col>
      <xdr:colOff>830580</xdr:colOff>
      <xdr:row>158</xdr:row>
      <xdr:rowOff>746760</xdr:rowOff>
    </xdr:to>
    <xdr:pic>
      <xdr:nvPicPr>
        <xdr:cNvPr id="72711" name="图片 32">
          <a:extLst>
            <a:ext uri="{FF2B5EF4-FFF2-40B4-BE49-F238E27FC236}">
              <a16:creationId xmlns:a16="http://schemas.microsoft.com/office/drawing/2014/main" id="{7142DACF-68A9-F4A5-99CC-CBA2CC44D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7762040"/>
          <a:ext cx="6400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91440</xdr:colOff>
      <xdr:row>159</xdr:row>
      <xdr:rowOff>106680</xdr:rowOff>
    </xdr:from>
    <xdr:to>
      <xdr:col>0</xdr:col>
      <xdr:colOff>731520</xdr:colOff>
      <xdr:row>159</xdr:row>
      <xdr:rowOff>716280</xdr:rowOff>
    </xdr:to>
    <xdr:pic>
      <xdr:nvPicPr>
        <xdr:cNvPr id="72712" name="图片 33">
          <a:extLst>
            <a:ext uri="{FF2B5EF4-FFF2-40B4-BE49-F238E27FC236}">
              <a16:creationId xmlns:a16="http://schemas.microsoft.com/office/drawing/2014/main" id="{27C2944D-EB6D-7777-5C14-39B0A3BEB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08630720"/>
          <a:ext cx="64008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106680</xdr:colOff>
      <xdr:row>160</xdr:row>
      <xdr:rowOff>121920</xdr:rowOff>
    </xdr:from>
    <xdr:to>
      <xdr:col>0</xdr:col>
      <xdr:colOff>784860</xdr:colOff>
      <xdr:row>160</xdr:row>
      <xdr:rowOff>701040</xdr:rowOff>
    </xdr:to>
    <xdr:pic>
      <xdr:nvPicPr>
        <xdr:cNvPr id="72713" name="图片 34">
          <a:extLst>
            <a:ext uri="{FF2B5EF4-FFF2-40B4-BE49-F238E27FC236}">
              <a16:creationId xmlns:a16="http://schemas.microsoft.com/office/drawing/2014/main" id="{D1D2A90D-AB6F-8021-83AF-54C1E6735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09484160"/>
          <a:ext cx="6781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220980</xdr:colOff>
      <xdr:row>161</xdr:row>
      <xdr:rowOff>152400</xdr:rowOff>
    </xdr:from>
    <xdr:to>
      <xdr:col>0</xdr:col>
      <xdr:colOff>716280</xdr:colOff>
      <xdr:row>161</xdr:row>
      <xdr:rowOff>723900</xdr:rowOff>
    </xdr:to>
    <xdr:pic>
      <xdr:nvPicPr>
        <xdr:cNvPr id="72714" name="图片 35">
          <a:extLst>
            <a:ext uri="{FF2B5EF4-FFF2-40B4-BE49-F238E27FC236}">
              <a16:creationId xmlns:a16="http://schemas.microsoft.com/office/drawing/2014/main" id="{442DFB69-ADAB-6EFF-A6D5-D8477CFB4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10352840"/>
          <a:ext cx="4953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60960</xdr:colOff>
      <xdr:row>162</xdr:row>
      <xdr:rowOff>68580</xdr:rowOff>
    </xdr:from>
    <xdr:to>
      <xdr:col>0</xdr:col>
      <xdr:colOff>937260</xdr:colOff>
      <xdr:row>162</xdr:row>
      <xdr:rowOff>739140</xdr:rowOff>
    </xdr:to>
    <xdr:pic>
      <xdr:nvPicPr>
        <xdr:cNvPr id="72715" name="图片 36">
          <a:extLst>
            <a:ext uri="{FF2B5EF4-FFF2-40B4-BE49-F238E27FC236}">
              <a16:creationId xmlns:a16="http://schemas.microsoft.com/office/drawing/2014/main" id="{CA0969AB-BF51-F3D3-AA2B-4A5523976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11107220"/>
          <a:ext cx="8763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182880</xdr:colOff>
      <xdr:row>163</xdr:row>
      <xdr:rowOff>144780</xdr:rowOff>
    </xdr:from>
    <xdr:to>
      <xdr:col>0</xdr:col>
      <xdr:colOff>762000</xdr:colOff>
      <xdr:row>163</xdr:row>
      <xdr:rowOff>716280</xdr:rowOff>
    </xdr:to>
    <xdr:pic>
      <xdr:nvPicPr>
        <xdr:cNvPr id="72716" name="图片 37">
          <a:extLst>
            <a:ext uri="{FF2B5EF4-FFF2-40B4-BE49-F238E27FC236}">
              <a16:creationId xmlns:a16="http://schemas.microsoft.com/office/drawing/2014/main" id="{E17A6FB8-9B45-9E9F-3D77-7F9D08DA1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112021620"/>
          <a:ext cx="57912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434</xdr:row>
      <xdr:rowOff>99060</xdr:rowOff>
    </xdr:from>
    <xdr:to>
      <xdr:col>0</xdr:col>
      <xdr:colOff>838200</xdr:colOff>
      <xdr:row>434</xdr:row>
      <xdr:rowOff>731520</xdr:rowOff>
    </xdr:to>
    <xdr:pic>
      <xdr:nvPicPr>
        <xdr:cNvPr id="72717" name="图片 38">
          <a:extLst>
            <a:ext uri="{FF2B5EF4-FFF2-40B4-BE49-F238E27FC236}">
              <a16:creationId xmlns:a16="http://schemas.microsoft.com/office/drawing/2014/main" id="{FB4815E2-D988-9647-DC30-280D6E5EF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91769800"/>
          <a:ext cx="64770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435</xdr:row>
      <xdr:rowOff>7620</xdr:rowOff>
    </xdr:from>
    <xdr:to>
      <xdr:col>0</xdr:col>
      <xdr:colOff>731520</xdr:colOff>
      <xdr:row>435</xdr:row>
      <xdr:rowOff>647700</xdr:rowOff>
    </xdr:to>
    <xdr:pic>
      <xdr:nvPicPr>
        <xdr:cNvPr id="72718" name="图片 39">
          <a:extLst>
            <a:ext uri="{FF2B5EF4-FFF2-40B4-BE49-F238E27FC236}">
              <a16:creationId xmlns:a16="http://schemas.microsoft.com/office/drawing/2014/main" id="{88C615F7-C454-F821-F18F-6DB7642BF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92554660"/>
          <a:ext cx="68580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68580</xdr:colOff>
      <xdr:row>438</xdr:row>
      <xdr:rowOff>83820</xdr:rowOff>
    </xdr:from>
    <xdr:to>
      <xdr:col>0</xdr:col>
      <xdr:colOff>906780</xdr:colOff>
      <xdr:row>438</xdr:row>
      <xdr:rowOff>640080</xdr:rowOff>
    </xdr:to>
    <xdr:pic>
      <xdr:nvPicPr>
        <xdr:cNvPr id="72719" name="图片 40">
          <a:extLst>
            <a:ext uri="{FF2B5EF4-FFF2-40B4-BE49-F238E27FC236}">
              <a16:creationId xmlns:a16="http://schemas.microsoft.com/office/drawing/2014/main" id="{436D0FE4-FF88-DE9A-78E8-0F813DB11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294756840"/>
          <a:ext cx="8382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439</xdr:row>
      <xdr:rowOff>53340</xdr:rowOff>
    </xdr:from>
    <xdr:to>
      <xdr:col>0</xdr:col>
      <xdr:colOff>967740</xdr:colOff>
      <xdr:row>439</xdr:row>
      <xdr:rowOff>701040</xdr:rowOff>
    </xdr:to>
    <xdr:pic>
      <xdr:nvPicPr>
        <xdr:cNvPr id="72720" name="图片 41">
          <a:extLst>
            <a:ext uri="{FF2B5EF4-FFF2-40B4-BE49-F238E27FC236}">
              <a16:creationId xmlns:a16="http://schemas.microsoft.com/office/drawing/2014/main" id="{17EBED73-81E1-ABAB-3E2C-32190C2D9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95473120"/>
          <a:ext cx="9220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440</xdr:row>
      <xdr:rowOff>152400</xdr:rowOff>
    </xdr:from>
    <xdr:to>
      <xdr:col>0</xdr:col>
      <xdr:colOff>944880</xdr:colOff>
      <xdr:row>440</xdr:row>
      <xdr:rowOff>723900</xdr:rowOff>
    </xdr:to>
    <xdr:pic>
      <xdr:nvPicPr>
        <xdr:cNvPr id="72721" name="图片 42">
          <a:extLst>
            <a:ext uri="{FF2B5EF4-FFF2-40B4-BE49-F238E27FC236}">
              <a16:creationId xmlns:a16="http://schemas.microsoft.com/office/drawing/2014/main" id="{B346C53B-81B1-2A96-A113-187FEF44F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96372280"/>
          <a:ext cx="9067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441</xdr:row>
      <xdr:rowOff>76200</xdr:rowOff>
    </xdr:from>
    <xdr:to>
      <xdr:col>0</xdr:col>
      <xdr:colOff>861060</xdr:colOff>
      <xdr:row>441</xdr:row>
      <xdr:rowOff>807720</xdr:rowOff>
    </xdr:to>
    <xdr:pic>
      <xdr:nvPicPr>
        <xdr:cNvPr id="72722" name="图片 43">
          <a:extLst>
            <a:ext uri="{FF2B5EF4-FFF2-40B4-BE49-F238E27FC236}">
              <a16:creationId xmlns:a16="http://schemas.microsoft.com/office/drawing/2014/main" id="{69BC20D7-F05F-FB36-F3BA-DAE837564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97210480"/>
          <a:ext cx="74676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121920</xdr:colOff>
      <xdr:row>52</xdr:row>
      <xdr:rowOff>83820</xdr:rowOff>
    </xdr:from>
    <xdr:to>
      <xdr:col>0</xdr:col>
      <xdr:colOff>914400</xdr:colOff>
      <xdr:row>52</xdr:row>
      <xdr:rowOff>662940</xdr:rowOff>
    </xdr:to>
    <xdr:pic>
      <xdr:nvPicPr>
        <xdr:cNvPr id="72723" name="图片 45">
          <a:extLst>
            <a:ext uri="{FF2B5EF4-FFF2-40B4-BE49-F238E27FC236}">
              <a16:creationId xmlns:a16="http://schemas.microsoft.com/office/drawing/2014/main" id="{BB2A4BA7-B5FA-1F09-C45E-17E6AB6E7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7017960"/>
          <a:ext cx="7924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68580</xdr:colOff>
      <xdr:row>449</xdr:row>
      <xdr:rowOff>38100</xdr:rowOff>
    </xdr:from>
    <xdr:to>
      <xdr:col>0</xdr:col>
      <xdr:colOff>944880</xdr:colOff>
      <xdr:row>449</xdr:row>
      <xdr:rowOff>678180</xdr:rowOff>
    </xdr:to>
    <xdr:pic>
      <xdr:nvPicPr>
        <xdr:cNvPr id="72724" name="图片 46">
          <a:extLst>
            <a:ext uri="{FF2B5EF4-FFF2-40B4-BE49-F238E27FC236}">
              <a16:creationId xmlns:a16="http://schemas.microsoft.com/office/drawing/2014/main" id="{DD70F306-BDA2-3E51-AD81-4184BCADC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304792380"/>
          <a:ext cx="87630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450</xdr:row>
      <xdr:rowOff>144780</xdr:rowOff>
    </xdr:from>
    <xdr:to>
      <xdr:col>0</xdr:col>
      <xdr:colOff>899160</xdr:colOff>
      <xdr:row>450</xdr:row>
      <xdr:rowOff>807720</xdr:rowOff>
    </xdr:to>
    <xdr:pic>
      <xdr:nvPicPr>
        <xdr:cNvPr id="72725" name="图片 47">
          <a:extLst>
            <a:ext uri="{FF2B5EF4-FFF2-40B4-BE49-F238E27FC236}">
              <a16:creationId xmlns:a16="http://schemas.microsoft.com/office/drawing/2014/main" id="{E2D96D8F-FF68-B9F2-1C15-828765ABD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305592480"/>
          <a:ext cx="86106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451</xdr:row>
      <xdr:rowOff>0</xdr:rowOff>
    </xdr:from>
    <xdr:to>
      <xdr:col>0</xdr:col>
      <xdr:colOff>19050</xdr:colOff>
      <xdr:row>451</xdr:row>
      <xdr:rowOff>19050</xdr:rowOff>
    </xdr:to>
    <xdr:sp macro="" textlink="">
      <xdr:nvSpPr>
        <xdr:cNvPr id="72726" name="图片 48" descr="9 pieces Learning to Write Stencil set  Montessori educational Toy Wooden Toy">
          <a:extLst>
            <a:ext uri="{FF2B5EF4-FFF2-40B4-BE49-F238E27FC236}">
              <a16:creationId xmlns:a16="http://schemas.microsoft.com/office/drawing/2014/main" id="{D69FA342-89E5-DFD3-2265-1EEF9CFE5C3E}"/>
            </a:ext>
          </a:extLst>
        </xdr:cNvPr>
        <xdr:cNvSpPr>
          <a:spLocks noChangeAspect="1" noChangeArrowheads="1"/>
        </xdr:cNvSpPr>
      </xdr:nvSpPr>
      <xdr:spPr bwMode="auto">
        <a:xfrm>
          <a:off x="0" y="306666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451</xdr:row>
      <xdr:rowOff>0</xdr:rowOff>
    </xdr:from>
    <xdr:to>
      <xdr:col>0</xdr:col>
      <xdr:colOff>19050</xdr:colOff>
      <xdr:row>451</xdr:row>
      <xdr:rowOff>19050</xdr:rowOff>
    </xdr:to>
    <xdr:sp macro="" textlink="">
      <xdr:nvSpPr>
        <xdr:cNvPr id="72727" name="图片 49" descr="9 pieces Learning to Write Stencil set  Montessori educational Toy Wooden Toy">
          <a:extLst>
            <a:ext uri="{FF2B5EF4-FFF2-40B4-BE49-F238E27FC236}">
              <a16:creationId xmlns:a16="http://schemas.microsoft.com/office/drawing/2014/main" id="{20DC8E62-AC32-152C-FB8F-9731B9DD494D}"/>
            </a:ext>
          </a:extLst>
        </xdr:cNvPr>
        <xdr:cNvSpPr>
          <a:spLocks noChangeAspect="1" noChangeArrowheads="1"/>
        </xdr:cNvSpPr>
      </xdr:nvSpPr>
      <xdr:spPr bwMode="auto">
        <a:xfrm>
          <a:off x="0" y="306666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451</xdr:row>
      <xdr:rowOff>0</xdr:rowOff>
    </xdr:from>
    <xdr:to>
      <xdr:col>0</xdr:col>
      <xdr:colOff>19050</xdr:colOff>
      <xdr:row>451</xdr:row>
      <xdr:rowOff>19050</xdr:rowOff>
    </xdr:to>
    <xdr:sp macro="" textlink="">
      <xdr:nvSpPr>
        <xdr:cNvPr id="72728" name="图片 50" descr="9 pieces Learning to Write Stencil set  Montessori educational Toy Wooden Toy">
          <a:extLst>
            <a:ext uri="{FF2B5EF4-FFF2-40B4-BE49-F238E27FC236}">
              <a16:creationId xmlns:a16="http://schemas.microsoft.com/office/drawing/2014/main" id="{80388773-9C32-8F73-3DE4-BE3181A940F3}"/>
            </a:ext>
          </a:extLst>
        </xdr:cNvPr>
        <xdr:cNvSpPr>
          <a:spLocks noChangeAspect="1" noChangeArrowheads="1"/>
        </xdr:cNvSpPr>
      </xdr:nvSpPr>
      <xdr:spPr bwMode="auto">
        <a:xfrm>
          <a:off x="0" y="306666900"/>
          <a:ext cx="7620" cy="7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106680</xdr:colOff>
      <xdr:row>100</xdr:row>
      <xdr:rowOff>38100</xdr:rowOff>
    </xdr:from>
    <xdr:to>
      <xdr:col>0</xdr:col>
      <xdr:colOff>982980</xdr:colOff>
      <xdr:row>100</xdr:row>
      <xdr:rowOff>624840</xdr:rowOff>
    </xdr:to>
    <xdr:pic>
      <xdr:nvPicPr>
        <xdr:cNvPr id="72729" name="图片 2">
          <a:extLst>
            <a:ext uri="{FF2B5EF4-FFF2-40B4-BE49-F238E27FC236}">
              <a16:creationId xmlns:a16="http://schemas.microsoft.com/office/drawing/2014/main" id="{22427C3B-C40F-D490-1714-0D6F167E8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66690240"/>
          <a:ext cx="8763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401</xdr:row>
      <xdr:rowOff>0</xdr:rowOff>
    </xdr:from>
    <xdr:to>
      <xdr:col>0</xdr:col>
      <xdr:colOff>845820</xdr:colOff>
      <xdr:row>401</xdr:row>
      <xdr:rowOff>548640</xdr:rowOff>
    </xdr:to>
    <xdr:pic>
      <xdr:nvPicPr>
        <xdr:cNvPr id="72730" name="图片 1">
          <a:extLst>
            <a:ext uri="{FF2B5EF4-FFF2-40B4-BE49-F238E27FC236}">
              <a16:creationId xmlns:a16="http://schemas.microsoft.com/office/drawing/2014/main" id="{F9916448-D298-A43E-30C8-46344DC03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651220"/>
          <a:ext cx="84582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198120</xdr:colOff>
      <xdr:row>90</xdr:row>
      <xdr:rowOff>106680</xdr:rowOff>
    </xdr:from>
    <xdr:to>
      <xdr:col>0</xdr:col>
      <xdr:colOff>891540</xdr:colOff>
      <xdr:row>90</xdr:row>
      <xdr:rowOff>617220</xdr:rowOff>
    </xdr:to>
    <xdr:pic>
      <xdr:nvPicPr>
        <xdr:cNvPr id="72731" name="图片 1">
          <a:extLst>
            <a:ext uri="{FF2B5EF4-FFF2-40B4-BE49-F238E27FC236}">
              <a16:creationId xmlns:a16="http://schemas.microsoft.com/office/drawing/2014/main" id="{1710051B-ECCF-C5BB-C27E-FF4FE76C8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60418980"/>
          <a:ext cx="69342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182880</xdr:colOff>
      <xdr:row>91</xdr:row>
      <xdr:rowOff>106680</xdr:rowOff>
    </xdr:from>
    <xdr:to>
      <xdr:col>0</xdr:col>
      <xdr:colOff>876300</xdr:colOff>
      <xdr:row>91</xdr:row>
      <xdr:rowOff>624840</xdr:rowOff>
    </xdr:to>
    <xdr:pic>
      <xdr:nvPicPr>
        <xdr:cNvPr id="72732" name="图片 2">
          <a:extLst>
            <a:ext uri="{FF2B5EF4-FFF2-40B4-BE49-F238E27FC236}">
              <a16:creationId xmlns:a16="http://schemas.microsoft.com/office/drawing/2014/main" id="{D3E248D1-3975-75FB-6989-EDBA2F07C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" y="61112400"/>
          <a:ext cx="6934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220980</xdr:colOff>
      <xdr:row>92</xdr:row>
      <xdr:rowOff>76200</xdr:rowOff>
    </xdr:from>
    <xdr:to>
      <xdr:col>0</xdr:col>
      <xdr:colOff>914400</xdr:colOff>
      <xdr:row>92</xdr:row>
      <xdr:rowOff>594360</xdr:rowOff>
    </xdr:to>
    <xdr:pic>
      <xdr:nvPicPr>
        <xdr:cNvPr id="72733" name="图片 3">
          <a:extLst>
            <a:ext uri="{FF2B5EF4-FFF2-40B4-BE49-F238E27FC236}">
              <a16:creationId xmlns:a16="http://schemas.microsoft.com/office/drawing/2014/main" id="{29EA4658-4BE0-79E0-E42F-598685FD8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61805820"/>
          <a:ext cx="6934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198120</xdr:colOff>
      <xdr:row>87</xdr:row>
      <xdr:rowOff>68580</xdr:rowOff>
    </xdr:from>
    <xdr:to>
      <xdr:col>0</xdr:col>
      <xdr:colOff>883920</xdr:colOff>
      <xdr:row>87</xdr:row>
      <xdr:rowOff>609600</xdr:rowOff>
    </xdr:to>
    <xdr:pic>
      <xdr:nvPicPr>
        <xdr:cNvPr id="72734" name="图片 4">
          <a:extLst>
            <a:ext uri="{FF2B5EF4-FFF2-40B4-BE49-F238E27FC236}">
              <a16:creationId xmlns:a16="http://schemas.microsoft.com/office/drawing/2014/main" id="{31644820-C47A-9E2A-C71C-8A9DECB1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58430160"/>
          <a:ext cx="6858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88</xdr:row>
      <xdr:rowOff>45720</xdr:rowOff>
    </xdr:from>
    <xdr:to>
      <xdr:col>0</xdr:col>
      <xdr:colOff>800100</xdr:colOff>
      <xdr:row>88</xdr:row>
      <xdr:rowOff>586740</xdr:rowOff>
    </xdr:to>
    <xdr:pic>
      <xdr:nvPicPr>
        <xdr:cNvPr id="72735" name="图片 5">
          <a:extLst>
            <a:ext uri="{FF2B5EF4-FFF2-40B4-BE49-F238E27FC236}">
              <a16:creationId xmlns:a16="http://schemas.microsoft.com/office/drawing/2014/main" id="{D720BE06-42D0-A25E-6EF4-8FB45EF9C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9093100"/>
          <a:ext cx="6858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121920</xdr:colOff>
      <xdr:row>89</xdr:row>
      <xdr:rowOff>68580</xdr:rowOff>
    </xdr:from>
    <xdr:to>
      <xdr:col>0</xdr:col>
      <xdr:colOff>807720</xdr:colOff>
      <xdr:row>89</xdr:row>
      <xdr:rowOff>609600</xdr:rowOff>
    </xdr:to>
    <xdr:pic>
      <xdr:nvPicPr>
        <xdr:cNvPr id="72736" name="图片 6">
          <a:extLst>
            <a:ext uri="{FF2B5EF4-FFF2-40B4-BE49-F238E27FC236}">
              <a16:creationId xmlns:a16="http://schemas.microsoft.com/office/drawing/2014/main" id="{98211646-C7C5-036E-80D3-1EAC5702E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59725560"/>
          <a:ext cx="68580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93</xdr:row>
      <xdr:rowOff>53340</xdr:rowOff>
    </xdr:from>
    <xdr:to>
      <xdr:col>0</xdr:col>
      <xdr:colOff>944880</xdr:colOff>
      <xdr:row>93</xdr:row>
      <xdr:rowOff>624840</xdr:rowOff>
    </xdr:to>
    <xdr:pic>
      <xdr:nvPicPr>
        <xdr:cNvPr id="72737" name="图片 7">
          <a:extLst>
            <a:ext uri="{FF2B5EF4-FFF2-40B4-BE49-F238E27FC236}">
              <a16:creationId xmlns:a16="http://schemas.microsoft.com/office/drawing/2014/main" id="{A8870571-FE04-5E0F-4CAF-57116D5E1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2506860"/>
          <a:ext cx="86868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228600</xdr:colOff>
      <xdr:row>32</xdr:row>
      <xdr:rowOff>91440</xdr:rowOff>
    </xdr:from>
    <xdr:to>
      <xdr:col>0</xdr:col>
      <xdr:colOff>861060</xdr:colOff>
      <xdr:row>32</xdr:row>
      <xdr:rowOff>525780</xdr:rowOff>
    </xdr:to>
    <xdr:pic>
      <xdr:nvPicPr>
        <xdr:cNvPr id="72738" name="图片 8">
          <a:extLst>
            <a:ext uri="{FF2B5EF4-FFF2-40B4-BE49-F238E27FC236}">
              <a16:creationId xmlns:a16="http://schemas.microsoft.com/office/drawing/2014/main" id="{110113D7-464C-6110-7B99-24EA75BC6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23743920"/>
          <a:ext cx="63246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190500</xdr:colOff>
      <xdr:row>35</xdr:row>
      <xdr:rowOff>30480</xdr:rowOff>
    </xdr:from>
    <xdr:to>
      <xdr:col>0</xdr:col>
      <xdr:colOff>792480</xdr:colOff>
      <xdr:row>35</xdr:row>
      <xdr:rowOff>495300</xdr:rowOff>
    </xdr:to>
    <xdr:pic>
      <xdr:nvPicPr>
        <xdr:cNvPr id="72739" name="图片 9">
          <a:extLst>
            <a:ext uri="{FF2B5EF4-FFF2-40B4-BE49-F238E27FC236}">
              <a16:creationId xmlns:a16="http://schemas.microsoft.com/office/drawing/2014/main" id="{146D5C88-EF45-7917-F594-DBDB18BA4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5504140"/>
          <a:ext cx="60198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38</xdr:row>
      <xdr:rowOff>76200</xdr:rowOff>
    </xdr:from>
    <xdr:to>
      <xdr:col>0</xdr:col>
      <xdr:colOff>975360</xdr:colOff>
      <xdr:row>38</xdr:row>
      <xdr:rowOff>640080</xdr:rowOff>
    </xdr:to>
    <xdr:pic>
      <xdr:nvPicPr>
        <xdr:cNvPr id="72740" name="图片 10">
          <a:extLst>
            <a:ext uri="{FF2B5EF4-FFF2-40B4-BE49-F238E27FC236}">
              <a16:creationId xmlns:a16="http://schemas.microsoft.com/office/drawing/2014/main" id="{054F400F-C54A-A08A-BBCA-46F295FC2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7401520"/>
          <a:ext cx="8991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106680</xdr:colOff>
      <xdr:row>22</xdr:row>
      <xdr:rowOff>30480</xdr:rowOff>
    </xdr:from>
    <xdr:to>
      <xdr:col>0</xdr:col>
      <xdr:colOff>822960</xdr:colOff>
      <xdr:row>22</xdr:row>
      <xdr:rowOff>563880</xdr:rowOff>
    </xdr:to>
    <xdr:pic>
      <xdr:nvPicPr>
        <xdr:cNvPr id="72741" name="图片 11">
          <a:extLst>
            <a:ext uri="{FF2B5EF4-FFF2-40B4-BE49-F238E27FC236}">
              <a16:creationId xmlns:a16="http://schemas.microsoft.com/office/drawing/2014/main" id="{185DFC21-B318-4AF1-CAC4-F8AB6172A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6870680"/>
          <a:ext cx="71628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28</xdr:row>
      <xdr:rowOff>30480</xdr:rowOff>
    </xdr:from>
    <xdr:to>
      <xdr:col>0</xdr:col>
      <xdr:colOff>952500</xdr:colOff>
      <xdr:row>28</xdr:row>
      <xdr:rowOff>548640</xdr:rowOff>
    </xdr:to>
    <xdr:pic>
      <xdr:nvPicPr>
        <xdr:cNvPr id="72742" name="Picture 13" descr="S013">
          <a:extLst>
            <a:ext uri="{FF2B5EF4-FFF2-40B4-BE49-F238E27FC236}">
              <a16:creationId xmlns:a16="http://schemas.microsoft.com/office/drawing/2014/main" id="{81420979-478A-BC76-2769-F53BE4BE8727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3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1107400"/>
          <a:ext cx="8686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160020</xdr:colOff>
      <xdr:row>24</xdr:row>
      <xdr:rowOff>38100</xdr:rowOff>
    </xdr:from>
    <xdr:to>
      <xdr:col>0</xdr:col>
      <xdr:colOff>906780</xdr:colOff>
      <xdr:row>24</xdr:row>
      <xdr:rowOff>617220</xdr:rowOff>
    </xdr:to>
    <xdr:pic>
      <xdr:nvPicPr>
        <xdr:cNvPr id="72743" name="图片 13">
          <a:extLst>
            <a:ext uri="{FF2B5EF4-FFF2-40B4-BE49-F238E27FC236}">
              <a16:creationId xmlns:a16="http://schemas.microsoft.com/office/drawing/2014/main" id="{24D3F906-2413-5700-4FB9-7252364E2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8181320"/>
          <a:ext cx="74676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198120</xdr:colOff>
      <xdr:row>97</xdr:row>
      <xdr:rowOff>30480</xdr:rowOff>
    </xdr:from>
    <xdr:to>
      <xdr:col>0</xdr:col>
      <xdr:colOff>960120</xdr:colOff>
      <xdr:row>97</xdr:row>
      <xdr:rowOff>518160</xdr:rowOff>
    </xdr:to>
    <xdr:pic>
      <xdr:nvPicPr>
        <xdr:cNvPr id="72744" name="图片 14">
          <a:extLst>
            <a:ext uri="{FF2B5EF4-FFF2-40B4-BE49-F238E27FC236}">
              <a16:creationId xmlns:a16="http://schemas.microsoft.com/office/drawing/2014/main" id="{F920B6AF-85F2-33E3-9333-515D3CF6A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64899540"/>
          <a:ext cx="7620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25</xdr:row>
      <xdr:rowOff>15240</xdr:rowOff>
    </xdr:from>
    <xdr:to>
      <xdr:col>0</xdr:col>
      <xdr:colOff>857250</xdr:colOff>
      <xdr:row>25</xdr:row>
      <xdr:rowOff>590550</xdr:rowOff>
    </xdr:to>
    <xdr:pic>
      <xdr:nvPicPr>
        <xdr:cNvPr id="72745" name="图片 25">
          <a:extLst>
            <a:ext uri="{FF2B5EF4-FFF2-40B4-BE49-F238E27FC236}">
              <a16:creationId xmlns:a16="http://schemas.microsoft.com/office/drawing/2014/main" id="{7DAC624D-6C09-BA42-0725-225ABD2945EB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3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8844260"/>
          <a:ext cx="61722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0</xdr:colOff>
      <xdr:row>42</xdr:row>
      <xdr:rowOff>0</xdr:rowOff>
    </xdr:from>
    <xdr:to>
      <xdr:col>0</xdr:col>
      <xdr:colOff>899160</xdr:colOff>
      <xdr:row>42</xdr:row>
      <xdr:rowOff>449580</xdr:rowOff>
    </xdr:to>
    <xdr:pic>
      <xdr:nvPicPr>
        <xdr:cNvPr id="72746" name="图片 16">
          <a:extLst>
            <a:ext uri="{FF2B5EF4-FFF2-40B4-BE49-F238E27FC236}">
              <a16:creationId xmlns:a16="http://schemas.microsoft.com/office/drawing/2014/main" id="{A6F99E7A-B8DD-2E67-1A51-32390493C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18000"/>
          <a:ext cx="8991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160020</xdr:colOff>
      <xdr:row>50</xdr:row>
      <xdr:rowOff>38100</xdr:rowOff>
    </xdr:from>
    <xdr:to>
      <xdr:col>0</xdr:col>
      <xdr:colOff>891540</xdr:colOff>
      <xdr:row>50</xdr:row>
      <xdr:rowOff>594360</xdr:rowOff>
    </xdr:to>
    <xdr:pic>
      <xdr:nvPicPr>
        <xdr:cNvPr id="72747" name="图片 17">
          <a:extLst>
            <a:ext uri="{FF2B5EF4-FFF2-40B4-BE49-F238E27FC236}">
              <a16:creationId xmlns:a16="http://schemas.microsoft.com/office/drawing/2014/main" id="{D256C329-7F9F-1058-747A-648C4958E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35356800"/>
          <a:ext cx="7315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51</xdr:row>
      <xdr:rowOff>60960</xdr:rowOff>
    </xdr:from>
    <xdr:to>
      <xdr:col>0</xdr:col>
      <xdr:colOff>769620</xdr:colOff>
      <xdr:row>51</xdr:row>
      <xdr:rowOff>586740</xdr:rowOff>
    </xdr:to>
    <xdr:pic>
      <xdr:nvPicPr>
        <xdr:cNvPr id="72748" name="图片 18">
          <a:extLst>
            <a:ext uri="{FF2B5EF4-FFF2-40B4-BE49-F238E27FC236}">
              <a16:creationId xmlns:a16="http://schemas.microsoft.com/office/drawing/2014/main" id="{68FA7629-4930-4AED-1D58-A456B86B5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6187380"/>
          <a:ext cx="65532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160020</xdr:colOff>
      <xdr:row>41</xdr:row>
      <xdr:rowOff>45720</xdr:rowOff>
    </xdr:from>
    <xdr:to>
      <xdr:col>0</xdr:col>
      <xdr:colOff>647700</xdr:colOff>
      <xdr:row>41</xdr:row>
      <xdr:rowOff>464820</xdr:rowOff>
    </xdr:to>
    <xdr:pic>
      <xdr:nvPicPr>
        <xdr:cNvPr id="72749" name="图片 19">
          <a:extLst>
            <a:ext uri="{FF2B5EF4-FFF2-40B4-BE49-F238E27FC236}">
              <a16:creationId xmlns:a16="http://schemas.microsoft.com/office/drawing/2014/main" id="{E2463AEA-CE9F-ACF6-EA6C-AA79651B0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29192220"/>
          <a:ext cx="48768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144780</xdr:colOff>
      <xdr:row>175</xdr:row>
      <xdr:rowOff>60960</xdr:rowOff>
    </xdr:from>
    <xdr:to>
      <xdr:col>0</xdr:col>
      <xdr:colOff>784860</xdr:colOff>
      <xdr:row>175</xdr:row>
      <xdr:rowOff>746760</xdr:rowOff>
    </xdr:to>
    <xdr:pic>
      <xdr:nvPicPr>
        <xdr:cNvPr id="72750" name="图片 20">
          <a:extLst>
            <a:ext uri="{FF2B5EF4-FFF2-40B4-BE49-F238E27FC236}">
              <a16:creationId xmlns:a16="http://schemas.microsoft.com/office/drawing/2014/main" id="{A416500A-2944-CBE1-F8E3-858A8EFDF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120853200"/>
          <a:ext cx="6400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172</xdr:row>
      <xdr:rowOff>45720</xdr:rowOff>
    </xdr:from>
    <xdr:to>
      <xdr:col>0</xdr:col>
      <xdr:colOff>933450</xdr:colOff>
      <xdr:row>172</xdr:row>
      <xdr:rowOff>704850</xdr:rowOff>
    </xdr:to>
    <xdr:pic>
      <xdr:nvPicPr>
        <xdr:cNvPr id="72751" name="图片 21" descr="L019 红蓝英文小砂子板 Little red and blue sand sheet in English">
          <a:extLst>
            <a:ext uri="{FF2B5EF4-FFF2-40B4-BE49-F238E27FC236}">
              <a16:creationId xmlns:a16="http://schemas.microsoft.com/office/drawing/2014/main" id="{F0CC93F1-451D-CC7B-71ED-8D1CDE526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18803420"/>
          <a:ext cx="8382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38100</xdr:colOff>
      <xdr:row>323</xdr:row>
      <xdr:rowOff>45720</xdr:rowOff>
    </xdr:from>
    <xdr:to>
      <xdr:col>0</xdr:col>
      <xdr:colOff>899160</xdr:colOff>
      <xdr:row>323</xdr:row>
      <xdr:rowOff>617220</xdr:rowOff>
    </xdr:to>
    <xdr:pic>
      <xdr:nvPicPr>
        <xdr:cNvPr id="72752" name="图片 22">
          <a:extLst>
            <a:ext uri="{FF2B5EF4-FFF2-40B4-BE49-F238E27FC236}">
              <a16:creationId xmlns:a16="http://schemas.microsoft.com/office/drawing/2014/main" id="{7D99F05D-C655-323F-AD5D-E38D95408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219463620"/>
          <a:ext cx="8610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175260</xdr:colOff>
      <xdr:row>195</xdr:row>
      <xdr:rowOff>45720</xdr:rowOff>
    </xdr:from>
    <xdr:to>
      <xdr:col>0</xdr:col>
      <xdr:colOff>899160</xdr:colOff>
      <xdr:row>195</xdr:row>
      <xdr:rowOff>800100</xdr:rowOff>
    </xdr:to>
    <xdr:pic>
      <xdr:nvPicPr>
        <xdr:cNvPr id="72753" name="图片 24">
          <a:extLst>
            <a:ext uri="{FF2B5EF4-FFF2-40B4-BE49-F238E27FC236}">
              <a16:creationId xmlns:a16="http://schemas.microsoft.com/office/drawing/2014/main" id="{CD23A184-D6C6-2601-5D38-1CAC900FC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134828280"/>
          <a:ext cx="72390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196</xdr:row>
      <xdr:rowOff>83820</xdr:rowOff>
    </xdr:from>
    <xdr:to>
      <xdr:col>0</xdr:col>
      <xdr:colOff>1181100</xdr:colOff>
      <xdr:row>196</xdr:row>
      <xdr:rowOff>662940</xdr:rowOff>
    </xdr:to>
    <xdr:pic>
      <xdr:nvPicPr>
        <xdr:cNvPr id="72754" name="图片 25">
          <a:extLst>
            <a:ext uri="{FF2B5EF4-FFF2-40B4-BE49-F238E27FC236}">
              <a16:creationId xmlns:a16="http://schemas.microsoft.com/office/drawing/2014/main" id="{14D92171-77DD-5028-B9DF-735719722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0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18" b="22054"/>
        <a:stretch>
          <a:fillRect/>
        </a:stretch>
      </xdr:blipFill>
      <xdr:spPr bwMode="auto">
        <a:xfrm>
          <a:off x="7620" y="135750300"/>
          <a:ext cx="11734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198</xdr:row>
      <xdr:rowOff>76200</xdr:rowOff>
    </xdr:from>
    <xdr:to>
      <xdr:col>0</xdr:col>
      <xdr:colOff>701040</xdr:colOff>
      <xdr:row>198</xdr:row>
      <xdr:rowOff>609600</xdr:rowOff>
    </xdr:to>
    <xdr:pic>
      <xdr:nvPicPr>
        <xdr:cNvPr id="72755" name="图片 26" descr="L020-1 英文字母四方块 Alphabet Dice with Box">
          <a:extLst>
            <a:ext uri="{FF2B5EF4-FFF2-40B4-BE49-F238E27FC236}">
              <a16:creationId xmlns:a16="http://schemas.microsoft.com/office/drawing/2014/main" id="{6FCD779F-ED05-99BE-43BF-070115522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37167620"/>
          <a:ext cx="67056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91440</xdr:colOff>
      <xdr:row>202</xdr:row>
      <xdr:rowOff>228600</xdr:rowOff>
    </xdr:from>
    <xdr:to>
      <xdr:col>0</xdr:col>
      <xdr:colOff>891540</xdr:colOff>
      <xdr:row>202</xdr:row>
      <xdr:rowOff>426720</xdr:rowOff>
    </xdr:to>
    <xdr:pic>
      <xdr:nvPicPr>
        <xdr:cNvPr id="72756" name="图片 27">
          <a:extLst>
            <a:ext uri="{FF2B5EF4-FFF2-40B4-BE49-F238E27FC236}">
              <a16:creationId xmlns:a16="http://schemas.microsoft.com/office/drawing/2014/main" id="{13C13F63-6D48-541E-937E-8B83C5DC9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40337540"/>
          <a:ext cx="8001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106680</xdr:colOff>
      <xdr:row>203</xdr:row>
      <xdr:rowOff>45720</xdr:rowOff>
    </xdr:from>
    <xdr:to>
      <xdr:col>0</xdr:col>
      <xdr:colOff>906780</xdr:colOff>
      <xdr:row>203</xdr:row>
      <xdr:rowOff>563880</xdr:rowOff>
    </xdr:to>
    <xdr:pic>
      <xdr:nvPicPr>
        <xdr:cNvPr id="72757" name="图片 28">
          <a:extLst>
            <a:ext uri="{FF2B5EF4-FFF2-40B4-BE49-F238E27FC236}">
              <a16:creationId xmlns:a16="http://schemas.microsoft.com/office/drawing/2014/main" id="{5CF15BC4-41A3-0E6E-23D4-6EF473064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40649960"/>
          <a:ext cx="80010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205</xdr:row>
      <xdr:rowOff>45720</xdr:rowOff>
    </xdr:from>
    <xdr:to>
      <xdr:col>0</xdr:col>
      <xdr:colOff>744855</xdr:colOff>
      <xdr:row>205</xdr:row>
      <xdr:rowOff>548640</xdr:rowOff>
    </xdr:to>
    <xdr:pic>
      <xdr:nvPicPr>
        <xdr:cNvPr id="72758" name="Picture 13">
          <a:extLst>
            <a:ext uri="{FF2B5EF4-FFF2-40B4-BE49-F238E27FC236}">
              <a16:creationId xmlns:a16="http://schemas.microsoft.com/office/drawing/2014/main" id="{3C92882E-9488-1B4F-E5BC-276FA1E04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142097760"/>
          <a:ext cx="67056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204</xdr:row>
      <xdr:rowOff>76200</xdr:rowOff>
    </xdr:from>
    <xdr:to>
      <xdr:col>0</xdr:col>
      <xdr:colOff>800100</xdr:colOff>
      <xdr:row>204</xdr:row>
      <xdr:rowOff>666750</xdr:rowOff>
    </xdr:to>
    <xdr:pic>
      <xdr:nvPicPr>
        <xdr:cNvPr id="72759" name="Picture 12">
          <a:extLst>
            <a:ext uri="{FF2B5EF4-FFF2-40B4-BE49-F238E27FC236}">
              <a16:creationId xmlns:a16="http://schemas.microsoft.com/office/drawing/2014/main" id="{D3EB3985-0482-9314-25B4-81213278F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41404340"/>
          <a:ext cx="6858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91440</xdr:colOff>
      <xdr:row>209</xdr:row>
      <xdr:rowOff>7620</xdr:rowOff>
    </xdr:from>
    <xdr:to>
      <xdr:col>0</xdr:col>
      <xdr:colOff>990600</xdr:colOff>
      <xdr:row>209</xdr:row>
      <xdr:rowOff>419100</xdr:rowOff>
    </xdr:to>
    <xdr:pic>
      <xdr:nvPicPr>
        <xdr:cNvPr id="72760" name="图片 31">
          <a:extLst>
            <a:ext uri="{FF2B5EF4-FFF2-40B4-BE49-F238E27FC236}">
              <a16:creationId xmlns:a16="http://schemas.microsoft.com/office/drawing/2014/main" id="{CF4DAB58-8A62-A3D6-7366-D130D671D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44894300"/>
          <a:ext cx="89916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220</xdr:row>
      <xdr:rowOff>76200</xdr:rowOff>
    </xdr:from>
    <xdr:to>
      <xdr:col>0</xdr:col>
      <xdr:colOff>935355</xdr:colOff>
      <xdr:row>220</xdr:row>
      <xdr:rowOff>685800</xdr:rowOff>
    </xdr:to>
    <xdr:pic>
      <xdr:nvPicPr>
        <xdr:cNvPr id="72761" name="图片 32" descr="M013-1 1-9000数字大卡片纸张 Number Cards Large (1-9000)">
          <a:extLst>
            <a:ext uri="{FF2B5EF4-FFF2-40B4-BE49-F238E27FC236}">
              <a16:creationId xmlns:a16="http://schemas.microsoft.com/office/drawing/2014/main" id="{99ABF673-5F00-4328-DB62-5A8F8200D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12" t="4057" r="12283" b="5363"/>
        <a:stretch>
          <a:fillRect/>
        </a:stretch>
      </xdr:blipFill>
      <xdr:spPr bwMode="auto">
        <a:xfrm>
          <a:off x="160020" y="152034240"/>
          <a:ext cx="78486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198120</xdr:colOff>
      <xdr:row>215</xdr:row>
      <xdr:rowOff>30480</xdr:rowOff>
    </xdr:from>
    <xdr:to>
      <xdr:col>0</xdr:col>
      <xdr:colOff>906780</xdr:colOff>
      <xdr:row>215</xdr:row>
      <xdr:rowOff>594360</xdr:rowOff>
    </xdr:to>
    <xdr:pic>
      <xdr:nvPicPr>
        <xdr:cNvPr id="72762" name="图片 33">
          <a:extLst>
            <a:ext uri="{FF2B5EF4-FFF2-40B4-BE49-F238E27FC236}">
              <a16:creationId xmlns:a16="http://schemas.microsoft.com/office/drawing/2014/main" id="{6CE3BD1B-D190-969A-6EEE-5F2F6EF2D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148841460"/>
          <a:ext cx="7086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216</xdr:row>
      <xdr:rowOff>30480</xdr:rowOff>
    </xdr:from>
    <xdr:to>
      <xdr:col>0</xdr:col>
      <xdr:colOff>883920</xdr:colOff>
      <xdr:row>216</xdr:row>
      <xdr:rowOff>556260</xdr:rowOff>
    </xdr:to>
    <xdr:pic>
      <xdr:nvPicPr>
        <xdr:cNvPr id="72763" name="图片 34">
          <a:extLst>
            <a:ext uri="{FF2B5EF4-FFF2-40B4-BE49-F238E27FC236}">
              <a16:creationId xmlns:a16="http://schemas.microsoft.com/office/drawing/2014/main" id="{5C53F93F-FAC1-C6B9-F67E-6F46381A8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49489160"/>
          <a:ext cx="83820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264</xdr:row>
      <xdr:rowOff>0</xdr:rowOff>
    </xdr:from>
    <xdr:to>
      <xdr:col>0</xdr:col>
      <xdr:colOff>998220</xdr:colOff>
      <xdr:row>264</xdr:row>
      <xdr:rowOff>655320</xdr:rowOff>
    </xdr:to>
    <xdr:pic>
      <xdr:nvPicPr>
        <xdr:cNvPr id="72764" name="图片 35">
          <a:extLst>
            <a:ext uri="{FF2B5EF4-FFF2-40B4-BE49-F238E27FC236}">
              <a16:creationId xmlns:a16="http://schemas.microsoft.com/office/drawing/2014/main" id="{8F209C4C-95EE-7A1E-0393-0671AEFD5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80807360"/>
          <a:ext cx="88392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129540</xdr:colOff>
      <xdr:row>263</xdr:row>
      <xdr:rowOff>60960</xdr:rowOff>
    </xdr:from>
    <xdr:to>
      <xdr:col>0</xdr:col>
      <xdr:colOff>922020</xdr:colOff>
      <xdr:row>263</xdr:row>
      <xdr:rowOff>640080</xdr:rowOff>
    </xdr:to>
    <xdr:pic>
      <xdr:nvPicPr>
        <xdr:cNvPr id="72765" name="图片 36">
          <a:extLst>
            <a:ext uri="{FF2B5EF4-FFF2-40B4-BE49-F238E27FC236}">
              <a16:creationId xmlns:a16="http://schemas.microsoft.com/office/drawing/2014/main" id="{1ADBA834-A543-B8F5-F8F5-269A2E10D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80136800"/>
          <a:ext cx="7924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328</xdr:row>
      <xdr:rowOff>60960</xdr:rowOff>
    </xdr:from>
    <xdr:to>
      <xdr:col>0</xdr:col>
      <xdr:colOff>1089660</xdr:colOff>
      <xdr:row>328</xdr:row>
      <xdr:rowOff>746760</xdr:rowOff>
    </xdr:to>
    <xdr:pic>
      <xdr:nvPicPr>
        <xdr:cNvPr id="72766" name="图片 38">
          <a:extLst>
            <a:ext uri="{FF2B5EF4-FFF2-40B4-BE49-F238E27FC236}">
              <a16:creationId xmlns:a16="http://schemas.microsoft.com/office/drawing/2014/main" id="{9EA88EC2-5409-C114-264C-E8D713C91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23022160"/>
          <a:ext cx="97536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329</xdr:row>
      <xdr:rowOff>38100</xdr:rowOff>
    </xdr:from>
    <xdr:to>
      <xdr:col>0</xdr:col>
      <xdr:colOff>782955</xdr:colOff>
      <xdr:row>329</xdr:row>
      <xdr:rowOff>624840</xdr:rowOff>
    </xdr:to>
    <xdr:pic>
      <xdr:nvPicPr>
        <xdr:cNvPr id="72767" name="图片 39" descr="R(5TB)S29J3UKP4[{Z`$ZPX">
          <a:extLst>
            <a:ext uri="{FF2B5EF4-FFF2-40B4-BE49-F238E27FC236}">
              <a16:creationId xmlns:a16="http://schemas.microsoft.com/office/drawing/2014/main" id="{50635D33-DEA6-C591-CC9D-65A313288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223768920"/>
          <a:ext cx="64770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329</xdr:row>
      <xdr:rowOff>647700</xdr:rowOff>
    </xdr:from>
    <xdr:to>
      <xdr:col>0</xdr:col>
      <xdr:colOff>1011555</xdr:colOff>
      <xdr:row>330</xdr:row>
      <xdr:rowOff>706755</xdr:rowOff>
    </xdr:to>
    <xdr:pic>
      <xdr:nvPicPr>
        <xdr:cNvPr id="72768" name="图片 40" descr="B]{ULRY@RFQD3JG3T54DWSV">
          <a:extLst>
            <a:ext uri="{FF2B5EF4-FFF2-40B4-BE49-F238E27FC236}">
              <a16:creationId xmlns:a16="http://schemas.microsoft.com/office/drawing/2014/main" id="{C4DC6844-9C6B-F332-0525-641B33D26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378520"/>
          <a:ext cx="102108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331</xdr:row>
      <xdr:rowOff>68580</xdr:rowOff>
    </xdr:from>
    <xdr:to>
      <xdr:col>0</xdr:col>
      <xdr:colOff>1011555</xdr:colOff>
      <xdr:row>331</xdr:row>
      <xdr:rowOff>853440</xdr:rowOff>
    </xdr:to>
    <xdr:pic>
      <xdr:nvPicPr>
        <xdr:cNvPr id="72769" name="图片 41" descr="7R5{O1CJUJSBV(UGDH$}@S4">
          <a:extLst>
            <a:ext uri="{FF2B5EF4-FFF2-40B4-BE49-F238E27FC236}">
              <a16:creationId xmlns:a16="http://schemas.microsoft.com/office/drawing/2014/main" id="{4DC90F62-2D4A-D639-567C-84DEB1CE0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25193860"/>
          <a:ext cx="93726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332</xdr:row>
      <xdr:rowOff>121920</xdr:rowOff>
    </xdr:from>
    <xdr:to>
      <xdr:col>0</xdr:col>
      <xdr:colOff>1009650</xdr:colOff>
      <xdr:row>332</xdr:row>
      <xdr:rowOff>552450</xdr:rowOff>
    </xdr:to>
    <xdr:pic>
      <xdr:nvPicPr>
        <xdr:cNvPr id="72770" name="图片 42" descr="8M]HQY}ESD`[@NWONCW_$2P">
          <a:extLst>
            <a:ext uri="{FF2B5EF4-FFF2-40B4-BE49-F238E27FC236}">
              <a16:creationId xmlns:a16="http://schemas.microsoft.com/office/drawing/2014/main" id="{72291D82-8B94-5447-B6D3-33A9A5158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6184460"/>
          <a:ext cx="97536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</xdr:colOff>
      <xdr:row>333</xdr:row>
      <xdr:rowOff>76200</xdr:rowOff>
    </xdr:from>
    <xdr:to>
      <xdr:col>0</xdr:col>
      <xdr:colOff>1085850</xdr:colOff>
      <xdr:row>333</xdr:row>
      <xdr:rowOff>478155</xdr:rowOff>
    </xdr:to>
    <xdr:pic>
      <xdr:nvPicPr>
        <xdr:cNvPr id="72771" name="图片 43" descr="EV]6VCDPPDHHX8TPC998~CB">
          <a:extLst>
            <a:ext uri="{FF2B5EF4-FFF2-40B4-BE49-F238E27FC236}">
              <a16:creationId xmlns:a16="http://schemas.microsoft.com/office/drawing/2014/main" id="{C5A69E51-FDCE-AE63-78AC-896DAC6E5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226908360"/>
          <a:ext cx="105156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334</xdr:row>
      <xdr:rowOff>38100</xdr:rowOff>
    </xdr:from>
    <xdr:to>
      <xdr:col>0</xdr:col>
      <xdr:colOff>1049655</xdr:colOff>
      <xdr:row>334</xdr:row>
      <xdr:rowOff>742950</xdr:rowOff>
    </xdr:to>
    <xdr:pic>
      <xdr:nvPicPr>
        <xdr:cNvPr id="72772" name="图片 44" descr="G0Q4@5XF_EQJUH~WKZW[}Y7">
          <a:extLst>
            <a:ext uri="{FF2B5EF4-FFF2-40B4-BE49-F238E27FC236}">
              <a16:creationId xmlns:a16="http://schemas.microsoft.com/office/drawing/2014/main" id="{144EDBAD-72E1-719E-698E-3C0B82BFB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27540820"/>
          <a:ext cx="98298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335</xdr:row>
      <xdr:rowOff>152400</xdr:rowOff>
    </xdr:from>
    <xdr:to>
      <xdr:col>0</xdr:col>
      <xdr:colOff>1011555</xdr:colOff>
      <xdr:row>335</xdr:row>
      <xdr:rowOff>630555</xdr:rowOff>
    </xdr:to>
    <xdr:pic>
      <xdr:nvPicPr>
        <xdr:cNvPr id="72773" name="图片 45" descr="U~V9W{}2K7M{AR8PS@%D$SX">
          <a:extLst>
            <a:ext uri="{FF2B5EF4-FFF2-40B4-BE49-F238E27FC236}">
              <a16:creationId xmlns:a16="http://schemas.microsoft.com/office/drawing/2014/main" id="{21AA43D8-6CF6-2433-E944-E83DFFDFB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28462840"/>
          <a:ext cx="101346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336</xdr:row>
      <xdr:rowOff>38100</xdr:rowOff>
    </xdr:from>
    <xdr:to>
      <xdr:col>0</xdr:col>
      <xdr:colOff>777240</xdr:colOff>
      <xdr:row>336</xdr:row>
      <xdr:rowOff>647700</xdr:rowOff>
    </xdr:to>
    <xdr:pic>
      <xdr:nvPicPr>
        <xdr:cNvPr id="72774" name="图片 46" descr="[FT4B55YNV2[]]T(H($D$77">
          <a:extLst>
            <a:ext uri="{FF2B5EF4-FFF2-40B4-BE49-F238E27FC236}">
              <a16:creationId xmlns:a16="http://schemas.microsoft.com/office/drawing/2014/main" id="{7BA6B853-7E3E-8CD7-2D0D-65524E1C9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229156260"/>
          <a:ext cx="73152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337</xdr:row>
      <xdr:rowOff>30480</xdr:rowOff>
    </xdr:from>
    <xdr:to>
      <xdr:col>0</xdr:col>
      <xdr:colOff>876300</xdr:colOff>
      <xdr:row>337</xdr:row>
      <xdr:rowOff>782955</xdr:rowOff>
    </xdr:to>
    <xdr:pic>
      <xdr:nvPicPr>
        <xdr:cNvPr id="72775" name="图片 47" descr="MW1RPF%(L%WPA0MX[RG1A02">
          <a:extLst>
            <a:ext uri="{FF2B5EF4-FFF2-40B4-BE49-F238E27FC236}">
              <a16:creationId xmlns:a16="http://schemas.microsoft.com/office/drawing/2014/main" id="{3ABD04DF-938D-D445-4A28-755E1C4FF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29895400"/>
          <a:ext cx="79248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106680</xdr:colOff>
      <xdr:row>3</xdr:row>
      <xdr:rowOff>45720</xdr:rowOff>
    </xdr:from>
    <xdr:to>
      <xdr:col>0</xdr:col>
      <xdr:colOff>975360</xdr:colOff>
      <xdr:row>3</xdr:row>
      <xdr:rowOff>571500</xdr:rowOff>
    </xdr:to>
    <xdr:pic>
      <xdr:nvPicPr>
        <xdr:cNvPr id="72776" name="图片 48">
          <a:extLst>
            <a:ext uri="{FF2B5EF4-FFF2-40B4-BE49-F238E27FC236}">
              <a16:creationId xmlns:a16="http://schemas.microsoft.com/office/drawing/2014/main" id="{3DE761DE-F71F-25C3-2219-A0ECE6661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3444240"/>
          <a:ext cx="8686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4</xdr:row>
      <xdr:rowOff>7620</xdr:rowOff>
    </xdr:from>
    <xdr:to>
      <xdr:col>0</xdr:col>
      <xdr:colOff>935355</xdr:colOff>
      <xdr:row>4</xdr:row>
      <xdr:rowOff>762000</xdr:rowOff>
    </xdr:to>
    <xdr:pic>
      <xdr:nvPicPr>
        <xdr:cNvPr id="72777" name="图片 49" descr="5CV7$UIO0HW8M{)[ALRM_SW">
          <a:extLst>
            <a:ext uri="{FF2B5EF4-FFF2-40B4-BE49-F238E27FC236}">
              <a16:creationId xmlns:a16="http://schemas.microsoft.com/office/drawing/2014/main" id="{19E03FB1-A52A-B1C7-E0C9-9040D77E3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4015740"/>
          <a:ext cx="93726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164</xdr:row>
      <xdr:rowOff>15240</xdr:rowOff>
    </xdr:from>
    <xdr:to>
      <xdr:col>0</xdr:col>
      <xdr:colOff>897255</xdr:colOff>
      <xdr:row>164</xdr:row>
      <xdr:rowOff>859155</xdr:rowOff>
    </xdr:to>
    <xdr:pic>
      <xdr:nvPicPr>
        <xdr:cNvPr id="72778" name="图片 50" descr="OUIZQ~DLIIB(QXO0I%Y}{CF">
          <a:extLst>
            <a:ext uri="{FF2B5EF4-FFF2-40B4-BE49-F238E27FC236}">
              <a16:creationId xmlns:a16="http://schemas.microsoft.com/office/drawing/2014/main" id="{DC0BF956-3680-ADF7-2171-77E2D6334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12730280"/>
          <a:ext cx="83058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165</xdr:row>
      <xdr:rowOff>99060</xdr:rowOff>
    </xdr:from>
    <xdr:to>
      <xdr:col>0</xdr:col>
      <xdr:colOff>1087755</xdr:colOff>
      <xdr:row>165</xdr:row>
      <xdr:rowOff>815340</xdr:rowOff>
    </xdr:to>
    <xdr:pic>
      <xdr:nvPicPr>
        <xdr:cNvPr id="72779" name="图片 51" descr="992Z]A3FA~4`_I[IC9TZC$I">
          <a:extLst>
            <a:ext uri="{FF2B5EF4-FFF2-40B4-BE49-F238E27FC236}">
              <a16:creationId xmlns:a16="http://schemas.microsoft.com/office/drawing/2014/main" id="{B6EAFFAE-479F-1E49-4E95-FDE5545D2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113766600"/>
          <a:ext cx="10515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160020</xdr:colOff>
      <xdr:row>237</xdr:row>
      <xdr:rowOff>68580</xdr:rowOff>
    </xdr:from>
    <xdr:to>
      <xdr:col>0</xdr:col>
      <xdr:colOff>891540</xdr:colOff>
      <xdr:row>237</xdr:row>
      <xdr:rowOff>822960</xdr:rowOff>
    </xdr:to>
    <xdr:pic>
      <xdr:nvPicPr>
        <xdr:cNvPr id="72780" name="图片 52">
          <a:extLst>
            <a:ext uri="{FF2B5EF4-FFF2-40B4-BE49-F238E27FC236}">
              <a16:creationId xmlns:a16="http://schemas.microsoft.com/office/drawing/2014/main" id="{BC2EC936-E91F-3D62-DB15-959FB8F48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63494720"/>
          <a:ext cx="73152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250</xdr:row>
      <xdr:rowOff>7620</xdr:rowOff>
    </xdr:from>
    <xdr:to>
      <xdr:col>0</xdr:col>
      <xdr:colOff>906780</xdr:colOff>
      <xdr:row>250</xdr:row>
      <xdr:rowOff>586740</xdr:rowOff>
    </xdr:to>
    <xdr:pic>
      <xdr:nvPicPr>
        <xdr:cNvPr id="72781" name="图片 53">
          <a:extLst>
            <a:ext uri="{FF2B5EF4-FFF2-40B4-BE49-F238E27FC236}">
              <a16:creationId xmlns:a16="http://schemas.microsoft.com/office/drawing/2014/main" id="{DB9CDB55-EBD1-E21D-F2D4-16CD7FB8D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72128180"/>
          <a:ext cx="7924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251</xdr:row>
      <xdr:rowOff>38100</xdr:rowOff>
    </xdr:from>
    <xdr:to>
      <xdr:col>0</xdr:col>
      <xdr:colOff>914400</xdr:colOff>
      <xdr:row>251</xdr:row>
      <xdr:rowOff>438150</xdr:rowOff>
    </xdr:to>
    <xdr:pic>
      <xdr:nvPicPr>
        <xdr:cNvPr id="72782" name="Picture 8">
          <a:extLst>
            <a:ext uri="{FF2B5EF4-FFF2-40B4-BE49-F238E27FC236}">
              <a16:creationId xmlns:a16="http://schemas.microsoft.com/office/drawing/2014/main" id="{40AC53CE-8398-8F3E-8D46-1DF0C736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8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72768260"/>
          <a:ext cx="8077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255</xdr:row>
      <xdr:rowOff>45720</xdr:rowOff>
    </xdr:from>
    <xdr:to>
      <xdr:col>0</xdr:col>
      <xdr:colOff>1005840</xdr:colOff>
      <xdr:row>255</xdr:row>
      <xdr:rowOff>624840</xdr:rowOff>
    </xdr:to>
    <xdr:pic>
      <xdr:nvPicPr>
        <xdr:cNvPr id="72783" name="Picture 374" descr="HTM0256">
          <a:extLst>
            <a:ext uri="{FF2B5EF4-FFF2-40B4-BE49-F238E27FC236}">
              <a16:creationId xmlns:a16="http://schemas.microsoft.com/office/drawing/2014/main" id="{FEBD7A87-7F8B-B905-29BA-0FF129F9D4B4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3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75061880"/>
          <a:ext cx="90678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91440</xdr:colOff>
      <xdr:row>256</xdr:row>
      <xdr:rowOff>68580</xdr:rowOff>
    </xdr:from>
    <xdr:to>
      <xdr:col>0</xdr:col>
      <xdr:colOff>723900</xdr:colOff>
      <xdr:row>256</xdr:row>
      <xdr:rowOff>632460</xdr:rowOff>
    </xdr:to>
    <xdr:pic>
      <xdr:nvPicPr>
        <xdr:cNvPr id="72784" name="图片 56">
          <a:extLst>
            <a:ext uri="{FF2B5EF4-FFF2-40B4-BE49-F238E27FC236}">
              <a16:creationId xmlns:a16="http://schemas.microsoft.com/office/drawing/2014/main" id="{C48E420C-9025-BA44-E506-FD5EDB13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175770540"/>
          <a:ext cx="6324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106680</xdr:colOff>
      <xdr:row>212</xdr:row>
      <xdr:rowOff>76200</xdr:rowOff>
    </xdr:from>
    <xdr:to>
      <xdr:col>0</xdr:col>
      <xdr:colOff>899160</xdr:colOff>
      <xdr:row>212</xdr:row>
      <xdr:rowOff>670560</xdr:rowOff>
    </xdr:to>
    <xdr:pic>
      <xdr:nvPicPr>
        <xdr:cNvPr id="72785" name="图片 57">
          <a:extLst>
            <a:ext uri="{FF2B5EF4-FFF2-40B4-BE49-F238E27FC236}">
              <a16:creationId xmlns:a16="http://schemas.microsoft.com/office/drawing/2014/main" id="{524D4BB8-CA97-C768-EB4F-6A47B5286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146738340"/>
          <a:ext cx="79248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160020</xdr:colOff>
      <xdr:row>213</xdr:row>
      <xdr:rowOff>68580</xdr:rowOff>
    </xdr:from>
    <xdr:to>
      <xdr:col>0</xdr:col>
      <xdr:colOff>960120</xdr:colOff>
      <xdr:row>213</xdr:row>
      <xdr:rowOff>632460</xdr:rowOff>
    </xdr:to>
    <xdr:pic>
      <xdr:nvPicPr>
        <xdr:cNvPr id="72786" name="图片 58">
          <a:extLst>
            <a:ext uri="{FF2B5EF4-FFF2-40B4-BE49-F238E27FC236}">
              <a16:creationId xmlns:a16="http://schemas.microsoft.com/office/drawing/2014/main" id="{00BFA7D0-E6D1-E441-082C-1E25472A9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47538440"/>
          <a:ext cx="8001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121920</xdr:colOff>
      <xdr:row>260</xdr:row>
      <xdr:rowOff>60960</xdr:rowOff>
    </xdr:from>
    <xdr:to>
      <xdr:col>0</xdr:col>
      <xdr:colOff>982980</xdr:colOff>
      <xdr:row>260</xdr:row>
      <xdr:rowOff>662940</xdr:rowOff>
    </xdr:to>
    <xdr:pic>
      <xdr:nvPicPr>
        <xdr:cNvPr id="72787" name="图片 59">
          <a:extLst>
            <a:ext uri="{FF2B5EF4-FFF2-40B4-BE49-F238E27FC236}">
              <a16:creationId xmlns:a16="http://schemas.microsoft.com/office/drawing/2014/main" id="{7DC1BBA7-3AD3-4489-54B5-779E70FE5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178163220"/>
          <a:ext cx="86106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129540</xdr:colOff>
      <xdr:row>285</xdr:row>
      <xdr:rowOff>114300</xdr:rowOff>
    </xdr:from>
    <xdr:to>
      <xdr:col>0</xdr:col>
      <xdr:colOff>666750</xdr:colOff>
      <xdr:row>285</xdr:row>
      <xdr:rowOff>548640</xdr:rowOff>
    </xdr:to>
    <xdr:pic>
      <xdr:nvPicPr>
        <xdr:cNvPr id="72788" name="图片 60" descr="MO86-1 (100-1000)串珠 Bead Chains of 100 and 1000 with Box">
          <a:extLst>
            <a:ext uri="{FF2B5EF4-FFF2-40B4-BE49-F238E27FC236}">
              <a16:creationId xmlns:a16="http://schemas.microsoft.com/office/drawing/2014/main" id="{7C4095F6-902B-5C0F-BB62-DCD209297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4" t="4071" r="2853" b="6754"/>
        <a:stretch>
          <a:fillRect/>
        </a:stretch>
      </xdr:blipFill>
      <xdr:spPr bwMode="auto">
        <a:xfrm>
          <a:off x="129540" y="193662300"/>
          <a:ext cx="5257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160020</xdr:colOff>
      <xdr:row>286</xdr:row>
      <xdr:rowOff>60960</xdr:rowOff>
    </xdr:from>
    <xdr:to>
      <xdr:col>0</xdr:col>
      <xdr:colOff>982980</xdr:colOff>
      <xdr:row>286</xdr:row>
      <xdr:rowOff>548640</xdr:rowOff>
    </xdr:to>
    <xdr:pic>
      <xdr:nvPicPr>
        <xdr:cNvPr id="72789" name="图片 61">
          <a:extLst>
            <a:ext uri="{FF2B5EF4-FFF2-40B4-BE49-F238E27FC236}">
              <a16:creationId xmlns:a16="http://schemas.microsoft.com/office/drawing/2014/main" id="{BCF97889-9675-48E3-3722-9E7C69285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94355720"/>
          <a:ext cx="82296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341</xdr:row>
      <xdr:rowOff>7620</xdr:rowOff>
    </xdr:from>
    <xdr:to>
      <xdr:col>0</xdr:col>
      <xdr:colOff>1005840</xdr:colOff>
      <xdr:row>341</xdr:row>
      <xdr:rowOff>548640</xdr:rowOff>
    </xdr:to>
    <xdr:pic>
      <xdr:nvPicPr>
        <xdr:cNvPr id="72790" name="Picture 283" descr="HTB0016">
          <a:extLst>
            <a:ext uri="{FF2B5EF4-FFF2-40B4-BE49-F238E27FC236}">
              <a16:creationId xmlns:a16="http://schemas.microsoft.com/office/drawing/2014/main" id="{944D1D8A-79E8-B1A1-6C56-2E21B7C9DDF5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33225340"/>
          <a:ext cx="89916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76200</xdr:colOff>
      <xdr:row>342</xdr:row>
      <xdr:rowOff>45720</xdr:rowOff>
    </xdr:from>
    <xdr:to>
      <xdr:col>0</xdr:col>
      <xdr:colOff>990600</xdr:colOff>
      <xdr:row>342</xdr:row>
      <xdr:rowOff>609600</xdr:rowOff>
    </xdr:to>
    <xdr:pic>
      <xdr:nvPicPr>
        <xdr:cNvPr id="72791" name="Picture 283" descr="HTB0016">
          <a:extLst>
            <a:ext uri="{FF2B5EF4-FFF2-40B4-BE49-F238E27FC236}">
              <a16:creationId xmlns:a16="http://schemas.microsoft.com/office/drawing/2014/main" id="{D0A2BED0-0AAC-47AA-103C-203F402B2C22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39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33857800"/>
          <a:ext cx="9144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106680</xdr:colOff>
      <xdr:row>343</xdr:row>
      <xdr:rowOff>76200</xdr:rowOff>
    </xdr:from>
    <xdr:to>
      <xdr:col>0</xdr:col>
      <xdr:colOff>762000</xdr:colOff>
      <xdr:row>343</xdr:row>
      <xdr:rowOff>640080</xdr:rowOff>
    </xdr:to>
    <xdr:pic>
      <xdr:nvPicPr>
        <xdr:cNvPr id="72792" name="图片 65">
          <a:extLst>
            <a:ext uri="{FF2B5EF4-FFF2-40B4-BE49-F238E27FC236}">
              <a16:creationId xmlns:a16="http://schemas.microsoft.com/office/drawing/2014/main" id="{9C904948-B89E-1E4F-071B-7888C1B6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234596940"/>
          <a:ext cx="65532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344</xdr:row>
      <xdr:rowOff>0</xdr:rowOff>
    </xdr:from>
    <xdr:to>
      <xdr:col>0</xdr:col>
      <xdr:colOff>853440</xdr:colOff>
      <xdr:row>344</xdr:row>
      <xdr:rowOff>647700</xdr:rowOff>
    </xdr:to>
    <xdr:pic>
      <xdr:nvPicPr>
        <xdr:cNvPr id="72793" name="图片 66">
          <a:extLst>
            <a:ext uri="{FF2B5EF4-FFF2-40B4-BE49-F238E27FC236}">
              <a16:creationId xmlns:a16="http://schemas.microsoft.com/office/drawing/2014/main" id="{6652EDEC-D138-8672-83DB-893CC1227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35229400"/>
          <a:ext cx="76962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175260</xdr:colOff>
      <xdr:row>345</xdr:row>
      <xdr:rowOff>68580</xdr:rowOff>
    </xdr:from>
    <xdr:to>
      <xdr:col>0</xdr:col>
      <xdr:colOff>822960</xdr:colOff>
      <xdr:row>345</xdr:row>
      <xdr:rowOff>678180</xdr:rowOff>
    </xdr:to>
    <xdr:pic>
      <xdr:nvPicPr>
        <xdr:cNvPr id="72794" name="图片 67">
          <a:extLst>
            <a:ext uri="{FF2B5EF4-FFF2-40B4-BE49-F238E27FC236}">
              <a16:creationId xmlns:a16="http://schemas.microsoft.com/office/drawing/2014/main" id="{4D02AF3B-7A6F-E2D2-9F32-AC1202779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236006640"/>
          <a:ext cx="6477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160020</xdr:colOff>
      <xdr:row>346</xdr:row>
      <xdr:rowOff>68580</xdr:rowOff>
    </xdr:from>
    <xdr:to>
      <xdr:col>0</xdr:col>
      <xdr:colOff>876300</xdr:colOff>
      <xdr:row>346</xdr:row>
      <xdr:rowOff>662940</xdr:rowOff>
    </xdr:to>
    <xdr:pic>
      <xdr:nvPicPr>
        <xdr:cNvPr id="72795" name="图片 68">
          <a:extLst>
            <a:ext uri="{FF2B5EF4-FFF2-40B4-BE49-F238E27FC236}">
              <a16:creationId xmlns:a16="http://schemas.microsoft.com/office/drawing/2014/main" id="{C257BC32-BF7E-61AA-AB39-CD8E25646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236768640"/>
          <a:ext cx="716280" cy="594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160020</xdr:colOff>
      <xdr:row>437</xdr:row>
      <xdr:rowOff>45720</xdr:rowOff>
    </xdr:from>
    <xdr:to>
      <xdr:col>0</xdr:col>
      <xdr:colOff>929640</xdr:colOff>
      <xdr:row>437</xdr:row>
      <xdr:rowOff>563880</xdr:rowOff>
    </xdr:to>
    <xdr:pic>
      <xdr:nvPicPr>
        <xdr:cNvPr id="72796" name="图片 69">
          <a:extLst>
            <a:ext uri="{FF2B5EF4-FFF2-40B4-BE49-F238E27FC236}">
              <a16:creationId xmlns:a16="http://schemas.microsoft.com/office/drawing/2014/main" id="{81F39A14-9C36-1864-5603-5DF233917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294010080"/>
          <a:ext cx="769620" cy="518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436</xdr:row>
      <xdr:rowOff>106680</xdr:rowOff>
    </xdr:from>
    <xdr:to>
      <xdr:col>0</xdr:col>
      <xdr:colOff>742950</xdr:colOff>
      <xdr:row>436</xdr:row>
      <xdr:rowOff>571500</xdr:rowOff>
    </xdr:to>
    <xdr:pic>
      <xdr:nvPicPr>
        <xdr:cNvPr id="72797" name="图片 71" descr="9~FI2PR0FU6F~F0[LJ]Z@NR">
          <a:extLst>
            <a:ext uri="{FF2B5EF4-FFF2-40B4-BE49-F238E27FC236}">
              <a16:creationId xmlns:a16="http://schemas.microsoft.com/office/drawing/2014/main" id="{063E74D9-FB3C-8666-2A7C-DF6F6875B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93362380"/>
          <a:ext cx="54102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190500</xdr:colOff>
      <xdr:row>108</xdr:row>
      <xdr:rowOff>53340</xdr:rowOff>
    </xdr:from>
    <xdr:to>
      <xdr:col>0</xdr:col>
      <xdr:colOff>1043940</xdr:colOff>
      <xdr:row>108</xdr:row>
      <xdr:rowOff>510540</xdr:rowOff>
    </xdr:to>
    <xdr:pic>
      <xdr:nvPicPr>
        <xdr:cNvPr id="72798" name="图片 1">
          <a:extLst>
            <a:ext uri="{FF2B5EF4-FFF2-40B4-BE49-F238E27FC236}">
              <a16:creationId xmlns:a16="http://schemas.microsoft.com/office/drawing/2014/main" id="{00A0CD3E-F348-27B8-2633-B7D8DC41E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72169020"/>
          <a:ext cx="8610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175260</xdr:colOff>
      <xdr:row>109</xdr:row>
      <xdr:rowOff>83820</xdr:rowOff>
    </xdr:from>
    <xdr:to>
      <xdr:col>0</xdr:col>
      <xdr:colOff>1043940</xdr:colOff>
      <xdr:row>109</xdr:row>
      <xdr:rowOff>510540</xdr:rowOff>
    </xdr:to>
    <xdr:pic>
      <xdr:nvPicPr>
        <xdr:cNvPr id="72799" name="图片 3">
          <a:extLst>
            <a:ext uri="{FF2B5EF4-FFF2-40B4-BE49-F238E27FC236}">
              <a16:creationId xmlns:a16="http://schemas.microsoft.com/office/drawing/2014/main" id="{42A6D6F3-23B8-6375-509D-8FD9A4E14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0" y="72778620"/>
          <a:ext cx="868680" cy="434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213360</xdr:colOff>
      <xdr:row>111</xdr:row>
      <xdr:rowOff>68580</xdr:rowOff>
    </xdr:from>
    <xdr:to>
      <xdr:col>0</xdr:col>
      <xdr:colOff>973455</xdr:colOff>
      <xdr:row>111</xdr:row>
      <xdr:rowOff>476250</xdr:rowOff>
    </xdr:to>
    <xdr:pic>
      <xdr:nvPicPr>
        <xdr:cNvPr id="72800" name="图片 4">
          <a:extLst>
            <a:ext uri="{FF2B5EF4-FFF2-40B4-BE49-F238E27FC236}">
              <a16:creationId xmlns:a16="http://schemas.microsoft.com/office/drawing/2014/main" id="{1ED266E8-9D3C-0381-7D7E-4D6C6AC82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73921620"/>
          <a:ext cx="769620" cy="396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110</xdr:row>
      <xdr:rowOff>38100</xdr:rowOff>
    </xdr:from>
    <xdr:to>
      <xdr:col>0</xdr:col>
      <xdr:colOff>973455</xdr:colOff>
      <xdr:row>110</xdr:row>
      <xdr:rowOff>510540</xdr:rowOff>
    </xdr:to>
    <xdr:pic>
      <xdr:nvPicPr>
        <xdr:cNvPr id="72801" name="图片 5">
          <a:extLst>
            <a:ext uri="{FF2B5EF4-FFF2-40B4-BE49-F238E27FC236}">
              <a16:creationId xmlns:a16="http://schemas.microsoft.com/office/drawing/2014/main" id="{C072C2AF-1290-4EF3-DBE0-C66909EFC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73312020"/>
          <a:ext cx="75438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236220</xdr:colOff>
      <xdr:row>107</xdr:row>
      <xdr:rowOff>38100</xdr:rowOff>
    </xdr:from>
    <xdr:to>
      <xdr:col>0</xdr:col>
      <xdr:colOff>1066800</xdr:colOff>
      <xdr:row>107</xdr:row>
      <xdr:rowOff>516255</xdr:rowOff>
    </xdr:to>
    <xdr:pic>
      <xdr:nvPicPr>
        <xdr:cNvPr id="72802" name="图片 6">
          <a:extLst>
            <a:ext uri="{FF2B5EF4-FFF2-40B4-BE49-F238E27FC236}">
              <a16:creationId xmlns:a16="http://schemas.microsoft.com/office/drawing/2014/main" id="{6B682232-E299-B234-640D-BB9E6F470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220" y="71574660"/>
          <a:ext cx="8305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220980</xdr:colOff>
      <xdr:row>112</xdr:row>
      <xdr:rowOff>45720</xdr:rowOff>
    </xdr:from>
    <xdr:to>
      <xdr:col>0</xdr:col>
      <xdr:colOff>914400</xdr:colOff>
      <xdr:row>112</xdr:row>
      <xdr:rowOff>514350</xdr:rowOff>
    </xdr:to>
    <xdr:pic>
      <xdr:nvPicPr>
        <xdr:cNvPr id="72803" name="图片 1">
          <a:extLst>
            <a:ext uri="{FF2B5EF4-FFF2-40B4-BE49-F238E27FC236}">
              <a16:creationId xmlns:a16="http://schemas.microsoft.com/office/drawing/2014/main" id="{DB32AD5C-8BB3-051A-8DAB-0C05FF87F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74477880"/>
          <a:ext cx="69342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149</xdr:row>
      <xdr:rowOff>114300</xdr:rowOff>
    </xdr:from>
    <xdr:to>
      <xdr:col>0</xdr:col>
      <xdr:colOff>929640</xdr:colOff>
      <xdr:row>149</xdr:row>
      <xdr:rowOff>668655</xdr:rowOff>
    </xdr:to>
    <xdr:pic>
      <xdr:nvPicPr>
        <xdr:cNvPr id="72804" name="图片模式6" descr="G024">
          <a:extLst>
            <a:ext uri="{FF2B5EF4-FFF2-40B4-BE49-F238E27FC236}">
              <a16:creationId xmlns:a16="http://schemas.microsoft.com/office/drawing/2014/main" id="{E48CCBCE-808D-76C8-EED3-F7A9B11EFDB3}"/>
            </a:ext>
          </a:extLst>
        </xdr:cNvPr>
        <xdr:cNvPicPr>
          <a:picLocks noRot="1" noChangeArrowheads="1"/>
        </xdr:cNvPicPr>
      </xdr:nvPicPr>
      <xdr:blipFill>
        <a:blip xmlns:r="http://schemas.openxmlformats.org/officeDocument/2006/relationships" r:embed="rId4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0" y="102397560"/>
          <a:ext cx="76962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106680</xdr:colOff>
      <xdr:row>298</xdr:row>
      <xdr:rowOff>30480</xdr:rowOff>
    </xdr:from>
    <xdr:to>
      <xdr:col>0</xdr:col>
      <xdr:colOff>822960</xdr:colOff>
      <xdr:row>298</xdr:row>
      <xdr:rowOff>571500</xdr:rowOff>
    </xdr:to>
    <xdr:pic>
      <xdr:nvPicPr>
        <xdr:cNvPr id="72805" name="图片 2">
          <a:extLst>
            <a:ext uri="{FF2B5EF4-FFF2-40B4-BE49-F238E27FC236}">
              <a16:creationId xmlns:a16="http://schemas.microsoft.com/office/drawing/2014/main" id="{43D477DA-F92C-48D0-4620-2117E48C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202059540"/>
          <a:ext cx="716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442</xdr:row>
      <xdr:rowOff>83820</xdr:rowOff>
    </xdr:from>
    <xdr:to>
      <xdr:col>0</xdr:col>
      <xdr:colOff>1028700</xdr:colOff>
      <xdr:row>442</xdr:row>
      <xdr:rowOff>857250</xdr:rowOff>
    </xdr:to>
    <xdr:pic>
      <xdr:nvPicPr>
        <xdr:cNvPr id="72806" name="Image 20" descr="https://cdn.shopify.com/s/files/1/1583/1245/products/product-image-501513965_1024x1024.jpg?v=1530025681">
          <a:extLst>
            <a:ext uri="{FF2B5EF4-FFF2-40B4-BE49-F238E27FC236}">
              <a16:creationId xmlns:a16="http://schemas.microsoft.com/office/drawing/2014/main" id="{B63CA837-26B0-AA4C-2840-525563BA288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98170600"/>
          <a:ext cx="93726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83820</xdr:colOff>
      <xdr:row>443</xdr:row>
      <xdr:rowOff>30480</xdr:rowOff>
    </xdr:from>
    <xdr:to>
      <xdr:col>0</xdr:col>
      <xdr:colOff>1028700</xdr:colOff>
      <xdr:row>443</xdr:row>
      <xdr:rowOff>895350</xdr:rowOff>
    </xdr:to>
    <xdr:pic>
      <xdr:nvPicPr>
        <xdr:cNvPr id="72807" name="Picture 15">
          <a:extLst>
            <a:ext uri="{FF2B5EF4-FFF2-40B4-BE49-F238E27FC236}">
              <a16:creationId xmlns:a16="http://schemas.microsoft.com/office/drawing/2014/main" id="{DC97E505-8193-F9CE-3A5A-998FE296E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299069760"/>
          <a:ext cx="94488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91440</xdr:colOff>
      <xdr:row>444</xdr:row>
      <xdr:rowOff>99060</xdr:rowOff>
    </xdr:from>
    <xdr:to>
      <xdr:col>0</xdr:col>
      <xdr:colOff>929640</xdr:colOff>
      <xdr:row>444</xdr:row>
      <xdr:rowOff>914400</xdr:rowOff>
    </xdr:to>
    <xdr:pic>
      <xdr:nvPicPr>
        <xdr:cNvPr id="72808" name="Picture 16">
          <a:extLst>
            <a:ext uri="{FF2B5EF4-FFF2-40B4-BE49-F238E27FC236}">
              <a16:creationId xmlns:a16="http://schemas.microsoft.com/office/drawing/2014/main" id="{567320BB-6C76-53FC-BA47-31218FDDC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00090840"/>
          <a:ext cx="83820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121920</xdr:colOff>
      <xdr:row>445</xdr:row>
      <xdr:rowOff>106680</xdr:rowOff>
    </xdr:from>
    <xdr:to>
      <xdr:col>0</xdr:col>
      <xdr:colOff>1104900</xdr:colOff>
      <xdr:row>445</xdr:row>
      <xdr:rowOff>782955</xdr:rowOff>
    </xdr:to>
    <xdr:pic>
      <xdr:nvPicPr>
        <xdr:cNvPr id="72809" name="Picture 2951" descr="QY9L]LRLQT42X6PRE0D)~4W">
          <a:extLst>
            <a:ext uri="{FF2B5EF4-FFF2-40B4-BE49-F238E27FC236}">
              <a16:creationId xmlns:a16="http://schemas.microsoft.com/office/drawing/2014/main" id="{3D338563-B89D-B026-EA35-B8D190A70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301050960"/>
          <a:ext cx="98298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91440</xdr:colOff>
      <xdr:row>446</xdr:row>
      <xdr:rowOff>99060</xdr:rowOff>
    </xdr:from>
    <xdr:to>
      <xdr:col>0</xdr:col>
      <xdr:colOff>1181100</xdr:colOff>
      <xdr:row>446</xdr:row>
      <xdr:rowOff>937260</xdr:rowOff>
    </xdr:to>
    <xdr:pic>
      <xdr:nvPicPr>
        <xdr:cNvPr id="72810" name="Picture 3857">
          <a:extLst>
            <a:ext uri="{FF2B5EF4-FFF2-40B4-BE49-F238E27FC236}">
              <a16:creationId xmlns:a16="http://schemas.microsoft.com/office/drawing/2014/main" id="{6B127A0F-DC75-CF40-35F8-BB71C55A3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01995840"/>
          <a:ext cx="108966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45720</xdr:colOff>
      <xdr:row>447</xdr:row>
      <xdr:rowOff>30480</xdr:rowOff>
    </xdr:from>
    <xdr:to>
      <xdr:col>0</xdr:col>
      <xdr:colOff>1120140</xdr:colOff>
      <xdr:row>447</xdr:row>
      <xdr:rowOff>723900</xdr:rowOff>
    </xdr:to>
    <xdr:pic>
      <xdr:nvPicPr>
        <xdr:cNvPr id="72811" name="Picture 2952" descr="@__WB3K~(GN[X$9YU}XSWQ1">
          <a:extLst>
            <a:ext uri="{FF2B5EF4-FFF2-40B4-BE49-F238E27FC236}">
              <a16:creationId xmlns:a16="http://schemas.microsoft.com/office/drawing/2014/main" id="{E112969F-9E36-7610-2862-C7A371FC4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302879760"/>
          <a:ext cx="107442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114300</xdr:colOff>
      <xdr:row>448</xdr:row>
      <xdr:rowOff>99060</xdr:rowOff>
    </xdr:from>
    <xdr:to>
      <xdr:col>0</xdr:col>
      <xdr:colOff>1051560</xdr:colOff>
      <xdr:row>448</xdr:row>
      <xdr:rowOff>777240</xdr:rowOff>
    </xdr:to>
    <xdr:pic>
      <xdr:nvPicPr>
        <xdr:cNvPr id="72812" name="Picture 2413" descr="滑动盖盒子和几何图形">
          <a:extLst>
            <a:ext uri="{FF2B5EF4-FFF2-40B4-BE49-F238E27FC236}">
              <a16:creationId xmlns:a16="http://schemas.microsoft.com/office/drawing/2014/main" id="{C461CCFD-0E4E-A3BB-78F1-A922DC6B3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03900840"/>
          <a:ext cx="93726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338</xdr:row>
      <xdr:rowOff>30480</xdr:rowOff>
    </xdr:from>
    <xdr:to>
      <xdr:col>0</xdr:col>
      <xdr:colOff>935355</xdr:colOff>
      <xdr:row>339</xdr:row>
      <xdr:rowOff>0</xdr:rowOff>
    </xdr:to>
    <xdr:pic>
      <xdr:nvPicPr>
        <xdr:cNvPr id="72813" name="图片 4">
          <a:extLst>
            <a:ext uri="{FF2B5EF4-FFF2-40B4-BE49-F238E27FC236}">
              <a16:creationId xmlns:a16="http://schemas.microsoft.com/office/drawing/2014/main" id="{073F2FA0-381D-6699-41E1-1E6C0C010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230733600"/>
          <a:ext cx="88392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198</xdr:row>
      <xdr:rowOff>693420</xdr:rowOff>
    </xdr:from>
    <xdr:to>
      <xdr:col>0</xdr:col>
      <xdr:colOff>967740</xdr:colOff>
      <xdr:row>199</xdr:row>
      <xdr:rowOff>739140</xdr:rowOff>
    </xdr:to>
    <xdr:pic>
      <xdr:nvPicPr>
        <xdr:cNvPr id="72814" name="图片 5">
          <a:extLst>
            <a:ext uri="{FF2B5EF4-FFF2-40B4-BE49-F238E27FC236}">
              <a16:creationId xmlns:a16="http://schemas.microsoft.com/office/drawing/2014/main" id="{C6B06B67-C00A-BDB7-317B-9BA3FB359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7784840"/>
          <a:ext cx="96774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</xdr:colOff>
      <xdr:row>200</xdr:row>
      <xdr:rowOff>0</xdr:rowOff>
    </xdr:from>
    <xdr:to>
      <xdr:col>0</xdr:col>
      <xdr:colOff>821055</xdr:colOff>
      <xdr:row>200</xdr:row>
      <xdr:rowOff>723900</xdr:rowOff>
    </xdr:to>
    <xdr:pic>
      <xdr:nvPicPr>
        <xdr:cNvPr id="72815" name="图片 6">
          <a:extLst>
            <a:ext uri="{FF2B5EF4-FFF2-40B4-BE49-F238E27FC236}">
              <a16:creationId xmlns:a16="http://schemas.microsoft.com/office/drawing/2014/main" id="{BD81307F-36B0-60A9-C1BD-CE84C5C7B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138546840"/>
          <a:ext cx="8229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121920</xdr:colOff>
      <xdr:row>339</xdr:row>
      <xdr:rowOff>53340</xdr:rowOff>
    </xdr:from>
    <xdr:to>
      <xdr:col>0</xdr:col>
      <xdr:colOff>1135380</xdr:colOff>
      <xdr:row>339</xdr:row>
      <xdr:rowOff>739140</xdr:rowOff>
    </xdr:to>
    <xdr:pic>
      <xdr:nvPicPr>
        <xdr:cNvPr id="72816" name="图片 11">
          <a:extLst>
            <a:ext uri="{FF2B5EF4-FFF2-40B4-BE49-F238E27FC236}">
              <a16:creationId xmlns:a16="http://schemas.microsoft.com/office/drawing/2014/main" id="{36CCB455-0BBC-1381-6AD0-3F03F2295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231594660"/>
          <a:ext cx="101346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91440</xdr:colOff>
      <xdr:row>340</xdr:row>
      <xdr:rowOff>76200</xdr:rowOff>
    </xdr:from>
    <xdr:to>
      <xdr:col>0</xdr:col>
      <xdr:colOff>1104900</xdr:colOff>
      <xdr:row>340</xdr:row>
      <xdr:rowOff>693420</xdr:rowOff>
    </xdr:to>
    <xdr:pic>
      <xdr:nvPicPr>
        <xdr:cNvPr id="72817" name="图片 12">
          <a:extLst>
            <a:ext uri="{FF2B5EF4-FFF2-40B4-BE49-F238E27FC236}">
              <a16:creationId xmlns:a16="http://schemas.microsoft.com/office/drawing/2014/main" id="{BBCAB4D0-FC3B-6750-419E-2F1304D7B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232455720"/>
          <a:ext cx="10134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391</xdr:row>
      <xdr:rowOff>792480</xdr:rowOff>
    </xdr:from>
    <xdr:to>
      <xdr:col>0</xdr:col>
      <xdr:colOff>998220</xdr:colOff>
      <xdr:row>392</xdr:row>
      <xdr:rowOff>731520</xdr:rowOff>
    </xdr:to>
    <xdr:pic>
      <xdr:nvPicPr>
        <xdr:cNvPr id="72818" name="图片 13">
          <a:extLst>
            <a:ext uri="{FF2B5EF4-FFF2-40B4-BE49-F238E27FC236}">
              <a16:creationId xmlns:a16="http://schemas.microsoft.com/office/drawing/2014/main" id="{8D8CCC4C-2B04-7B40-F312-539F7C60E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67012420"/>
          <a:ext cx="99060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</xdr:colOff>
      <xdr:row>392</xdr:row>
      <xdr:rowOff>792480</xdr:rowOff>
    </xdr:from>
    <xdr:to>
      <xdr:col>0</xdr:col>
      <xdr:colOff>1051560</xdr:colOff>
      <xdr:row>393</xdr:row>
      <xdr:rowOff>754380</xdr:rowOff>
    </xdr:to>
    <xdr:pic>
      <xdr:nvPicPr>
        <xdr:cNvPr id="72819" name="图片 14">
          <a:extLst>
            <a:ext uri="{FF2B5EF4-FFF2-40B4-BE49-F238E27FC236}">
              <a16:creationId xmlns:a16="http://schemas.microsoft.com/office/drawing/2014/main" id="{52DD221A-228D-E024-B01A-2A4F8ECCD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267797280"/>
          <a:ext cx="104394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144780</xdr:colOff>
      <xdr:row>113</xdr:row>
      <xdr:rowOff>609600</xdr:rowOff>
    </xdr:from>
    <xdr:to>
      <xdr:col>0</xdr:col>
      <xdr:colOff>891540</xdr:colOff>
      <xdr:row>114</xdr:row>
      <xdr:rowOff>706755</xdr:rowOff>
    </xdr:to>
    <xdr:pic>
      <xdr:nvPicPr>
        <xdr:cNvPr id="72820" name="图片 162">
          <a:extLst>
            <a:ext uri="{FF2B5EF4-FFF2-40B4-BE49-F238E27FC236}">
              <a16:creationId xmlns:a16="http://schemas.microsoft.com/office/drawing/2014/main" id="{CE0EF7F1-4988-3FDD-EF22-B645B6C7CC17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4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75620880"/>
          <a:ext cx="75438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220980</xdr:colOff>
      <xdr:row>112</xdr:row>
      <xdr:rowOff>586740</xdr:rowOff>
    </xdr:from>
    <xdr:to>
      <xdr:col>0</xdr:col>
      <xdr:colOff>973455</xdr:colOff>
      <xdr:row>113</xdr:row>
      <xdr:rowOff>516255</xdr:rowOff>
    </xdr:to>
    <xdr:pic>
      <xdr:nvPicPr>
        <xdr:cNvPr id="72821" name="图片 162">
          <a:extLst>
            <a:ext uri="{FF2B5EF4-FFF2-40B4-BE49-F238E27FC236}">
              <a16:creationId xmlns:a16="http://schemas.microsoft.com/office/drawing/2014/main" id="{E43F999E-E2E1-8037-98E1-AAC8AD12CC77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4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75011280"/>
          <a:ext cx="76200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220980</xdr:colOff>
      <xdr:row>117</xdr:row>
      <xdr:rowOff>114300</xdr:rowOff>
    </xdr:from>
    <xdr:to>
      <xdr:col>0</xdr:col>
      <xdr:colOff>1051560</xdr:colOff>
      <xdr:row>117</xdr:row>
      <xdr:rowOff>746760</xdr:rowOff>
    </xdr:to>
    <xdr:pic>
      <xdr:nvPicPr>
        <xdr:cNvPr id="72822" name="图片 17">
          <a:extLst>
            <a:ext uri="{FF2B5EF4-FFF2-40B4-BE49-F238E27FC236}">
              <a16:creationId xmlns:a16="http://schemas.microsoft.com/office/drawing/2014/main" id="{5E6491A3-0ACC-5CEE-8183-C421D7C6B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77838300"/>
          <a:ext cx="83058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259080</xdr:colOff>
      <xdr:row>118</xdr:row>
      <xdr:rowOff>106680</xdr:rowOff>
    </xdr:from>
    <xdr:to>
      <xdr:col>0</xdr:col>
      <xdr:colOff>859155</xdr:colOff>
      <xdr:row>118</xdr:row>
      <xdr:rowOff>668655</xdr:rowOff>
    </xdr:to>
    <xdr:pic>
      <xdr:nvPicPr>
        <xdr:cNvPr id="72823" name="图片 167">
          <a:extLst>
            <a:ext uri="{FF2B5EF4-FFF2-40B4-BE49-F238E27FC236}">
              <a16:creationId xmlns:a16="http://schemas.microsoft.com/office/drawing/2014/main" id="{A3BB9129-1D6B-8DD8-CA4C-976294C9D97B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4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9080" y="78638400"/>
          <a:ext cx="6096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68580</xdr:colOff>
      <xdr:row>121</xdr:row>
      <xdr:rowOff>38100</xdr:rowOff>
    </xdr:from>
    <xdr:to>
      <xdr:col>0</xdr:col>
      <xdr:colOff>929640</xdr:colOff>
      <xdr:row>121</xdr:row>
      <xdr:rowOff>624840</xdr:rowOff>
    </xdr:to>
    <xdr:pic>
      <xdr:nvPicPr>
        <xdr:cNvPr id="72824" name="图片 19">
          <a:extLst>
            <a:ext uri="{FF2B5EF4-FFF2-40B4-BE49-F238E27FC236}">
              <a16:creationId xmlns:a16="http://schemas.microsoft.com/office/drawing/2014/main" id="{EC58ACA9-6295-8BD8-22BA-0B91ECD07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80711040"/>
          <a:ext cx="861060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122</xdr:row>
      <xdr:rowOff>45720</xdr:rowOff>
    </xdr:from>
    <xdr:to>
      <xdr:col>0</xdr:col>
      <xdr:colOff>895350</xdr:colOff>
      <xdr:row>122</xdr:row>
      <xdr:rowOff>586740</xdr:rowOff>
    </xdr:to>
    <xdr:pic>
      <xdr:nvPicPr>
        <xdr:cNvPr id="72825" name="图片 173">
          <a:extLst>
            <a:ext uri="{FF2B5EF4-FFF2-40B4-BE49-F238E27FC236}">
              <a16:creationId xmlns:a16="http://schemas.microsoft.com/office/drawing/2014/main" id="{02B736DD-2B43-9DE9-E99B-780D34E4B8F5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4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81404460"/>
          <a:ext cx="84582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220980</xdr:colOff>
      <xdr:row>125</xdr:row>
      <xdr:rowOff>7620</xdr:rowOff>
    </xdr:from>
    <xdr:to>
      <xdr:col>0</xdr:col>
      <xdr:colOff>830580</xdr:colOff>
      <xdr:row>125</xdr:row>
      <xdr:rowOff>678180</xdr:rowOff>
    </xdr:to>
    <xdr:pic>
      <xdr:nvPicPr>
        <xdr:cNvPr id="72826" name="图片 21">
          <a:extLst>
            <a:ext uri="{FF2B5EF4-FFF2-40B4-BE49-F238E27FC236}">
              <a16:creationId xmlns:a16="http://schemas.microsoft.com/office/drawing/2014/main" id="{4B623E1F-8FEC-9243-B3BC-03AA2193D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83667600"/>
          <a:ext cx="60960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126</xdr:row>
      <xdr:rowOff>91440</xdr:rowOff>
    </xdr:from>
    <xdr:to>
      <xdr:col>0</xdr:col>
      <xdr:colOff>782955</xdr:colOff>
      <xdr:row>126</xdr:row>
      <xdr:rowOff>590550</xdr:rowOff>
    </xdr:to>
    <xdr:pic>
      <xdr:nvPicPr>
        <xdr:cNvPr id="72827" name="图片 176">
          <a:extLst>
            <a:ext uri="{FF2B5EF4-FFF2-40B4-BE49-F238E27FC236}">
              <a16:creationId xmlns:a16="http://schemas.microsoft.com/office/drawing/2014/main" id="{A8A87800-5091-411C-26EE-9F8DA28B8CD8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4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84460080"/>
          <a:ext cx="59436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121920</xdr:colOff>
      <xdr:row>129</xdr:row>
      <xdr:rowOff>114300</xdr:rowOff>
    </xdr:from>
    <xdr:to>
      <xdr:col>0</xdr:col>
      <xdr:colOff>944880</xdr:colOff>
      <xdr:row>129</xdr:row>
      <xdr:rowOff>678180</xdr:rowOff>
    </xdr:to>
    <xdr:pic>
      <xdr:nvPicPr>
        <xdr:cNvPr id="72828" name="图片 23">
          <a:extLst>
            <a:ext uri="{FF2B5EF4-FFF2-40B4-BE49-F238E27FC236}">
              <a16:creationId xmlns:a16="http://schemas.microsoft.com/office/drawing/2014/main" id="{1C8EA7A9-29D5-594D-F1EC-C86F15261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" y="86807040"/>
          <a:ext cx="8229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76200</xdr:colOff>
      <xdr:row>130</xdr:row>
      <xdr:rowOff>114300</xdr:rowOff>
    </xdr:from>
    <xdr:to>
      <xdr:col>0</xdr:col>
      <xdr:colOff>876300</xdr:colOff>
      <xdr:row>130</xdr:row>
      <xdr:rowOff>617220</xdr:rowOff>
    </xdr:to>
    <xdr:pic>
      <xdr:nvPicPr>
        <xdr:cNvPr id="72829" name="图片 24">
          <a:extLst>
            <a:ext uri="{FF2B5EF4-FFF2-40B4-BE49-F238E27FC236}">
              <a16:creationId xmlns:a16="http://schemas.microsoft.com/office/drawing/2014/main" id="{57C951DA-C3E2-7238-26BF-DB3E1C424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7614760"/>
          <a:ext cx="80010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251460</xdr:colOff>
      <xdr:row>132</xdr:row>
      <xdr:rowOff>762000</xdr:rowOff>
    </xdr:from>
    <xdr:to>
      <xdr:col>0</xdr:col>
      <xdr:colOff>975360</xdr:colOff>
      <xdr:row>133</xdr:row>
      <xdr:rowOff>754380</xdr:rowOff>
    </xdr:to>
    <xdr:pic>
      <xdr:nvPicPr>
        <xdr:cNvPr id="72830" name="图片 25">
          <a:extLst>
            <a:ext uri="{FF2B5EF4-FFF2-40B4-BE49-F238E27FC236}">
              <a16:creationId xmlns:a16="http://schemas.microsoft.com/office/drawing/2014/main" id="{E2919A50-1673-B5CA-CB59-FBE0DD794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89877900"/>
          <a:ext cx="72390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134</xdr:row>
      <xdr:rowOff>68580</xdr:rowOff>
    </xdr:from>
    <xdr:to>
      <xdr:col>0</xdr:col>
      <xdr:colOff>895350</xdr:colOff>
      <xdr:row>134</xdr:row>
      <xdr:rowOff>609600</xdr:rowOff>
    </xdr:to>
    <xdr:pic>
      <xdr:nvPicPr>
        <xdr:cNvPr id="72831" name="Picture 5895" descr="G015">
          <a:extLst>
            <a:ext uri="{FF2B5EF4-FFF2-40B4-BE49-F238E27FC236}">
              <a16:creationId xmlns:a16="http://schemas.microsoft.com/office/drawing/2014/main" id="{1CEFF338-30BB-8299-7AAE-F6FCBC546A93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4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0754200"/>
          <a:ext cx="80772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228600</xdr:colOff>
      <xdr:row>137</xdr:row>
      <xdr:rowOff>45720</xdr:rowOff>
    </xdr:from>
    <xdr:to>
      <xdr:col>0</xdr:col>
      <xdr:colOff>944880</xdr:colOff>
      <xdr:row>137</xdr:row>
      <xdr:rowOff>716280</xdr:rowOff>
    </xdr:to>
    <xdr:pic>
      <xdr:nvPicPr>
        <xdr:cNvPr id="72832" name="图片 27">
          <a:extLst>
            <a:ext uri="{FF2B5EF4-FFF2-40B4-BE49-F238E27FC236}">
              <a16:creationId xmlns:a16="http://schemas.microsoft.com/office/drawing/2014/main" id="{2CD793B3-77BD-B9F2-473F-BB3969159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2956380"/>
          <a:ext cx="71628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198120</xdr:colOff>
      <xdr:row>138</xdr:row>
      <xdr:rowOff>38100</xdr:rowOff>
    </xdr:from>
    <xdr:to>
      <xdr:col>0</xdr:col>
      <xdr:colOff>853440</xdr:colOff>
      <xdr:row>138</xdr:row>
      <xdr:rowOff>666750</xdr:rowOff>
    </xdr:to>
    <xdr:pic>
      <xdr:nvPicPr>
        <xdr:cNvPr id="72833" name="图片 164">
          <a:extLst>
            <a:ext uri="{FF2B5EF4-FFF2-40B4-BE49-F238E27FC236}">
              <a16:creationId xmlns:a16="http://schemas.microsoft.com/office/drawing/2014/main" id="{3DE54A06-0D4B-A76C-361B-F43E0B8587CA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4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93756480"/>
          <a:ext cx="65532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198120</xdr:colOff>
      <xdr:row>141</xdr:row>
      <xdr:rowOff>22860</xdr:rowOff>
    </xdr:from>
    <xdr:to>
      <xdr:col>0</xdr:col>
      <xdr:colOff>929640</xdr:colOff>
      <xdr:row>141</xdr:row>
      <xdr:rowOff>815340</xdr:rowOff>
    </xdr:to>
    <xdr:pic>
      <xdr:nvPicPr>
        <xdr:cNvPr id="72834" name="图片 29">
          <a:extLst>
            <a:ext uri="{FF2B5EF4-FFF2-40B4-BE49-F238E27FC236}">
              <a16:creationId xmlns:a16="http://schemas.microsoft.com/office/drawing/2014/main" id="{92740AF0-A1FC-2D85-C196-2D19452F4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95844360"/>
          <a:ext cx="73152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106680</xdr:colOff>
      <xdr:row>142</xdr:row>
      <xdr:rowOff>137160</xdr:rowOff>
    </xdr:from>
    <xdr:to>
      <xdr:col>0</xdr:col>
      <xdr:colOff>853440</xdr:colOff>
      <xdr:row>142</xdr:row>
      <xdr:rowOff>670560</xdr:rowOff>
    </xdr:to>
    <xdr:pic>
      <xdr:nvPicPr>
        <xdr:cNvPr id="72835" name="图片 30">
          <a:extLst>
            <a:ext uri="{FF2B5EF4-FFF2-40B4-BE49-F238E27FC236}">
              <a16:creationId xmlns:a16="http://schemas.microsoft.com/office/drawing/2014/main" id="{87BE25DF-2CDE-A732-5F4A-4DA4956F4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6766380"/>
          <a:ext cx="74676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106680</xdr:colOff>
      <xdr:row>146</xdr:row>
      <xdr:rowOff>106680</xdr:rowOff>
    </xdr:from>
    <xdr:to>
      <xdr:col>0</xdr:col>
      <xdr:colOff>929640</xdr:colOff>
      <xdr:row>146</xdr:row>
      <xdr:rowOff>647700</xdr:rowOff>
    </xdr:to>
    <xdr:pic>
      <xdr:nvPicPr>
        <xdr:cNvPr id="72836" name="Picture 6010" descr="G013">
          <a:extLst>
            <a:ext uri="{FF2B5EF4-FFF2-40B4-BE49-F238E27FC236}">
              <a16:creationId xmlns:a16="http://schemas.microsoft.com/office/drawing/2014/main" id="{BF3D437E-C53E-18A3-4C46-EC3B84672457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4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" y="99966780"/>
          <a:ext cx="8305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oneCell">
    <xdr:from>
      <xdr:col>0</xdr:col>
      <xdr:colOff>0</xdr:colOff>
      <xdr:row>145</xdr:row>
      <xdr:rowOff>106680</xdr:rowOff>
    </xdr:from>
    <xdr:to>
      <xdr:col>0</xdr:col>
      <xdr:colOff>815340</xdr:colOff>
      <xdr:row>145</xdr:row>
      <xdr:rowOff>624840</xdr:rowOff>
    </xdr:to>
    <xdr:pic>
      <xdr:nvPicPr>
        <xdr:cNvPr id="72837" name="Picture 6010" descr="G013">
          <a:extLst>
            <a:ext uri="{FF2B5EF4-FFF2-40B4-BE49-F238E27FC236}">
              <a16:creationId xmlns:a16="http://schemas.microsoft.com/office/drawing/2014/main" id="{B6D9918D-91B5-42E1-1497-5B0BCC0F4D4F}"/>
            </a:ext>
          </a:extLst>
        </xdr:cNvPr>
        <xdr:cNvPicPr>
          <a:picLocks noRot="1" noChangeAspect="1" noChangeArrowheads="1"/>
        </xdr:cNvPicPr>
      </xdr:nvPicPr>
      <xdr:blipFill>
        <a:blip xmlns:r="http://schemas.openxmlformats.org/officeDocument/2006/relationships" r:embed="rId4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159060"/>
          <a:ext cx="82296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oneCellAnchor>
    <xdr:from>
      <xdr:col>0</xdr:col>
      <xdr:colOff>171450</xdr:colOff>
      <xdr:row>478</xdr:row>
      <xdr:rowOff>26035</xdr:rowOff>
    </xdr:from>
    <xdr:ext cx="914400" cy="1112520"/>
    <xdr:pic>
      <xdr:nvPicPr>
        <xdr:cNvPr id="72838" name="图片 28" descr="54IW@CIFZ7GVCXN@J8G_``P">
          <a:extLst>
            <a:ext uri="{FF2B5EF4-FFF2-40B4-BE49-F238E27FC236}">
              <a16:creationId xmlns:a16="http://schemas.microsoft.com/office/drawing/2014/main" id="{196B6122-8CAB-42A7-A002-6984184ED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>
          <a:off x="171450" y="33683575"/>
          <a:ext cx="914400" cy="1112520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479</xdr:row>
      <xdr:rowOff>16510</xdr:rowOff>
    </xdr:from>
    <xdr:ext cx="959485" cy="1026160"/>
    <xdr:pic>
      <xdr:nvPicPr>
        <xdr:cNvPr id="72839" name="图片 30" descr="LDF6K39[%WI$2C%_7]FSOV0">
          <a:extLst>
            <a:ext uri="{FF2B5EF4-FFF2-40B4-BE49-F238E27FC236}">
              <a16:creationId xmlns:a16="http://schemas.microsoft.com/office/drawing/2014/main" id="{0F4EB5A5-A179-4637-94A4-3D1BFF154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>
          <a:off x="123825" y="34878010"/>
          <a:ext cx="959485" cy="102616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480</xdr:row>
      <xdr:rowOff>73660</xdr:rowOff>
    </xdr:from>
    <xdr:ext cx="1312545" cy="812851"/>
    <xdr:pic>
      <xdr:nvPicPr>
        <xdr:cNvPr id="72840" name="图片 31" descr="N(FUWZFN12(OG1MFZ15WGAN">
          <a:extLst>
            <a:ext uri="{FF2B5EF4-FFF2-40B4-BE49-F238E27FC236}">
              <a16:creationId xmlns:a16="http://schemas.microsoft.com/office/drawing/2014/main" id="{680C5BDD-9658-482C-9C5A-557C04892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>
          <a:off x="28575" y="340169500"/>
          <a:ext cx="1312545" cy="812851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482</xdr:row>
      <xdr:rowOff>26036</xdr:rowOff>
    </xdr:from>
    <xdr:ext cx="1175385" cy="1086446"/>
    <xdr:pic>
      <xdr:nvPicPr>
        <xdr:cNvPr id="72841" name="图片 36" descr="{K(SV~17}9IHBL{5RSD9SW2">
          <a:extLst>
            <a:ext uri="{FF2B5EF4-FFF2-40B4-BE49-F238E27FC236}">
              <a16:creationId xmlns:a16="http://schemas.microsoft.com/office/drawing/2014/main" id="{8CA14209-71AC-4380-89FB-DDA028684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>
          <a:off x="142875" y="342529796"/>
          <a:ext cx="1175385" cy="1086446"/>
        </a:xfrm>
        <a:prstGeom prst="rect">
          <a:avLst/>
        </a:prstGeom>
      </xdr:spPr>
    </xdr:pic>
    <xdr:clientData/>
  </xdr:oneCellAnchor>
  <xdr:oneCellAnchor>
    <xdr:from>
      <xdr:col>0</xdr:col>
      <xdr:colOff>210185</xdr:colOff>
      <xdr:row>481</xdr:row>
      <xdr:rowOff>73660</xdr:rowOff>
    </xdr:from>
    <xdr:ext cx="1108075" cy="1010608"/>
    <xdr:pic>
      <xdr:nvPicPr>
        <xdr:cNvPr id="72842" name="图片 37" descr="N`8L)PMQD$)J7CS8)]19BTJ">
          <a:extLst>
            <a:ext uri="{FF2B5EF4-FFF2-40B4-BE49-F238E27FC236}">
              <a16:creationId xmlns:a16="http://schemas.microsoft.com/office/drawing/2014/main" id="{7ABF9B44-762B-4591-B959-278B3A485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>
          <a:off x="210185" y="341373460"/>
          <a:ext cx="1108075" cy="1010608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452</xdr:row>
      <xdr:rowOff>1157605</xdr:rowOff>
    </xdr:from>
    <xdr:ext cx="1192474" cy="1090295"/>
    <xdr:pic>
      <xdr:nvPicPr>
        <xdr:cNvPr id="72843" name="图片 2" descr="8RLCSV]SB`D1}3TA3VZO{5O">
          <a:extLst>
            <a:ext uri="{FF2B5EF4-FFF2-40B4-BE49-F238E27FC236}">
              <a16:creationId xmlns:a16="http://schemas.microsoft.com/office/drawing/2014/main" id="{AD17E6ED-3FEE-4C7F-8917-6F4591153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>
          <a:off x="0" y="307542565"/>
          <a:ext cx="1192474" cy="109029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455</xdr:row>
      <xdr:rowOff>172721</xdr:rowOff>
    </xdr:from>
    <xdr:ext cx="1219200" cy="641544"/>
    <xdr:pic>
      <xdr:nvPicPr>
        <xdr:cNvPr id="72844" name="图片 3" descr="2}GIV]IG52OHJGN`5AH9PJ2">
          <a:extLst>
            <a:ext uri="{FF2B5EF4-FFF2-40B4-BE49-F238E27FC236}">
              <a16:creationId xmlns:a16="http://schemas.microsoft.com/office/drawing/2014/main" id="{0FEAA593-94D8-4D7B-9F2D-FAAE587B2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>
          <a:off x="0" y="310169561"/>
          <a:ext cx="1219200" cy="641544"/>
        </a:xfrm>
        <a:prstGeom prst="rect">
          <a:avLst/>
        </a:prstGeom>
      </xdr:spPr>
    </xdr:pic>
    <xdr:clientData/>
  </xdr:oneCellAnchor>
  <xdr:oneCellAnchor>
    <xdr:from>
      <xdr:col>0</xdr:col>
      <xdr:colOff>227330</xdr:colOff>
      <xdr:row>456</xdr:row>
      <xdr:rowOff>149860</xdr:rowOff>
    </xdr:from>
    <xdr:ext cx="820420" cy="753745"/>
    <xdr:pic>
      <xdr:nvPicPr>
        <xdr:cNvPr id="72845" name="图片 4" descr="WDGQ8)%C85K93GZJUGBJ0Z1">
          <a:extLst>
            <a:ext uri="{FF2B5EF4-FFF2-40B4-BE49-F238E27FC236}">
              <a16:creationId xmlns:a16="http://schemas.microsoft.com/office/drawing/2014/main" id="{4F798DF7-F12E-4E14-8E37-6E8FD81DA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>
          <a:off x="227330" y="7137400"/>
          <a:ext cx="820420" cy="753745"/>
        </a:xfrm>
        <a:prstGeom prst="rect">
          <a:avLst/>
        </a:prstGeom>
      </xdr:spPr>
    </xdr:pic>
    <xdr:clientData/>
  </xdr:oneCellAnchor>
  <xdr:oneCellAnchor>
    <xdr:from>
      <xdr:col>0</xdr:col>
      <xdr:colOff>8890</xdr:colOff>
      <xdr:row>457</xdr:row>
      <xdr:rowOff>94615</xdr:rowOff>
    </xdr:from>
    <xdr:ext cx="1365793" cy="880745"/>
    <xdr:pic>
      <xdr:nvPicPr>
        <xdr:cNvPr id="72846" name="图片 5" descr="~GA]1Y$18BMR{)$]`)6UHE0">
          <a:extLst>
            <a:ext uri="{FF2B5EF4-FFF2-40B4-BE49-F238E27FC236}">
              <a16:creationId xmlns:a16="http://schemas.microsoft.com/office/drawing/2014/main" id="{392FC76D-71D5-4FE0-8D99-AB2BABE4A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>
          <a:off x="8890" y="312499375"/>
          <a:ext cx="1365793" cy="880745"/>
        </a:xfrm>
        <a:prstGeom prst="rect">
          <a:avLst/>
        </a:prstGeom>
      </xdr:spPr>
    </xdr:pic>
    <xdr:clientData/>
  </xdr:oneCellAnchor>
  <xdr:oneCellAnchor>
    <xdr:from>
      <xdr:col>0</xdr:col>
      <xdr:colOff>113665</xdr:colOff>
      <xdr:row>458</xdr:row>
      <xdr:rowOff>104140</xdr:rowOff>
    </xdr:from>
    <xdr:ext cx="1313180" cy="949325"/>
    <xdr:pic>
      <xdr:nvPicPr>
        <xdr:cNvPr id="72847" name="图片 6" descr="5QL_X)}OYL4HAW$(K[)E9F1">
          <a:extLst>
            <a:ext uri="{FF2B5EF4-FFF2-40B4-BE49-F238E27FC236}">
              <a16:creationId xmlns:a16="http://schemas.microsoft.com/office/drawing/2014/main" id="{7F07A6B1-976B-4BC9-B9A3-0E8477E8C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>
          <a:off x="113665" y="9255760"/>
          <a:ext cx="1313180" cy="9493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459</xdr:row>
      <xdr:rowOff>123190</xdr:rowOff>
    </xdr:from>
    <xdr:ext cx="1367185" cy="775970"/>
    <xdr:pic>
      <xdr:nvPicPr>
        <xdr:cNvPr id="72848" name="图片 9" descr="P3_3S8A$$0UI}L64S[MUFOS">
          <a:extLst>
            <a:ext uri="{FF2B5EF4-FFF2-40B4-BE49-F238E27FC236}">
              <a16:creationId xmlns:a16="http://schemas.microsoft.com/office/drawing/2014/main" id="{865B9EDD-9ACE-48A5-A30B-241CA2C40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>
          <a:off x="0" y="314935870"/>
          <a:ext cx="1367185" cy="775970"/>
        </a:xfrm>
        <a:prstGeom prst="rect">
          <a:avLst/>
        </a:prstGeom>
      </xdr:spPr>
    </xdr:pic>
    <xdr:clientData/>
  </xdr:oneCellAnchor>
  <xdr:oneCellAnchor>
    <xdr:from>
      <xdr:col>0</xdr:col>
      <xdr:colOff>8890</xdr:colOff>
      <xdr:row>461</xdr:row>
      <xdr:rowOff>18415</xdr:rowOff>
    </xdr:from>
    <xdr:ext cx="1073150" cy="1019175"/>
    <xdr:pic>
      <xdr:nvPicPr>
        <xdr:cNvPr id="72849" name="图片 10" descr="S~PJB]W{$]T)7$@6IRZ9~5S">
          <a:extLst>
            <a:ext uri="{FF2B5EF4-FFF2-40B4-BE49-F238E27FC236}">
              <a16:creationId xmlns:a16="http://schemas.microsoft.com/office/drawing/2014/main" id="{8AA5FD00-F0C5-4AC1-B974-D0790DB9F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>
          <a:off x="8890" y="12751435"/>
          <a:ext cx="1073150" cy="1019175"/>
        </a:xfrm>
        <a:prstGeom prst="rect">
          <a:avLst/>
        </a:prstGeom>
      </xdr:spPr>
    </xdr:pic>
    <xdr:clientData/>
  </xdr:oneCellAnchor>
  <xdr:oneCellAnchor>
    <xdr:from>
      <xdr:col>0</xdr:col>
      <xdr:colOff>274955</xdr:colOff>
      <xdr:row>460</xdr:row>
      <xdr:rowOff>60325</xdr:rowOff>
    </xdr:from>
    <xdr:ext cx="732790" cy="1014730"/>
    <xdr:pic>
      <xdr:nvPicPr>
        <xdr:cNvPr id="72850" name="图片 11" descr="SF0`3YX{%)%A7Z{CXT2~}ZL">
          <a:extLst>
            <a:ext uri="{FF2B5EF4-FFF2-40B4-BE49-F238E27FC236}">
              <a16:creationId xmlns:a16="http://schemas.microsoft.com/office/drawing/2014/main" id="{52CCA8F2-A2A9-4C21-9857-0A127FA3E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>
          <a:off x="274955" y="11612245"/>
          <a:ext cx="732790" cy="1014730"/>
        </a:xfrm>
        <a:prstGeom prst="rect">
          <a:avLst/>
        </a:prstGeom>
      </xdr:spPr>
    </xdr:pic>
    <xdr:clientData/>
  </xdr:oneCellAnchor>
  <xdr:oneCellAnchor>
    <xdr:from>
      <xdr:col>0</xdr:col>
      <xdr:colOff>151765</xdr:colOff>
      <xdr:row>462</xdr:row>
      <xdr:rowOff>18415</xdr:rowOff>
    </xdr:from>
    <xdr:ext cx="1122680" cy="1130300"/>
    <xdr:pic>
      <xdr:nvPicPr>
        <xdr:cNvPr id="72851" name="图片 12" descr="I])J{)V(L9U$TY(0JUXCCFB">
          <a:extLst>
            <a:ext uri="{FF2B5EF4-FFF2-40B4-BE49-F238E27FC236}">
              <a16:creationId xmlns:a16="http://schemas.microsoft.com/office/drawing/2014/main" id="{487E46E9-9FE3-43C4-BBB5-BFEC9AAA3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>
          <a:off x="151765" y="13932535"/>
          <a:ext cx="1122680" cy="1130300"/>
        </a:xfrm>
        <a:prstGeom prst="rect">
          <a:avLst/>
        </a:prstGeom>
      </xdr:spPr>
    </xdr:pic>
    <xdr:clientData/>
  </xdr:oneCellAnchor>
  <xdr:oneCellAnchor>
    <xdr:from>
      <xdr:col>0</xdr:col>
      <xdr:colOff>142240</xdr:colOff>
      <xdr:row>463</xdr:row>
      <xdr:rowOff>94615</xdr:rowOff>
    </xdr:from>
    <xdr:ext cx="1054100" cy="960755"/>
    <xdr:pic>
      <xdr:nvPicPr>
        <xdr:cNvPr id="72852" name="图片 13" descr="{(S}D7F34[3U0L%Y%1K)948">
          <a:extLst>
            <a:ext uri="{FF2B5EF4-FFF2-40B4-BE49-F238E27FC236}">
              <a16:creationId xmlns:a16="http://schemas.microsoft.com/office/drawing/2014/main" id="{BC53AAAC-D0EA-4F90-8DCD-DB69D0968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>
          <a:off x="142240" y="15189835"/>
          <a:ext cx="1054100" cy="960755"/>
        </a:xfrm>
        <a:prstGeom prst="rect">
          <a:avLst/>
        </a:prstGeom>
      </xdr:spPr>
    </xdr:pic>
    <xdr:clientData/>
  </xdr:oneCellAnchor>
  <xdr:oneCellAnchor>
    <xdr:from>
      <xdr:col>0</xdr:col>
      <xdr:colOff>132080</xdr:colOff>
      <xdr:row>464</xdr:row>
      <xdr:rowOff>29210</xdr:rowOff>
    </xdr:from>
    <xdr:ext cx="1025525" cy="1101725"/>
    <xdr:pic>
      <xdr:nvPicPr>
        <xdr:cNvPr id="72853" name="图片 14" descr=")U9MN1_MPJ05VDK6`{8PNXB">
          <a:extLst>
            <a:ext uri="{FF2B5EF4-FFF2-40B4-BE49-F238E27FC236}">
              <a16:creationId xmlns:a16="http://schemas.microsoft.com/office/drawing/2014/main" id="{00B6C60F-58C0-425E-960D-2F34640F3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>
          <a:off x="132080" y="16305530"/>
          <a:ext cx="1025525" cy="1101725"/>
        </a:xfrm>
        <a:prstGeom prst="rect">
          <a:avLst/>
        </a:prstGeom>
      </xdr:spPr>
    </xdr:pic>
    <xdr:clientData/>
  </xdr:oneCellAnchor>
  <xdr:oneCellAnchor>
    <xdr:from>
      <xdr:col>0</xdr:col>
      <xdr:colOff>75565</xdr:colOff>
      <xdr:row>465</xdr:row>
      <xdr:rowOff>132715</xdr:rowOff>
    </xdr:from>
    <xdr:ext cx="1265555" cy="913885"/>
    <xdr:pic>
      <xdr:nvPicPr>
        <xdr:cNvPr id="72854" name="图片 15" descr="9I%4`OKR)86Y@B~_]}MF0_I">
          <a:extLst>
            <a:ext uri="{FF2B5EF4-FFF2-40B4-BE49-F238E27FC236}">
              <a16:creationId xmlns:a16="http://schemas.microsoft.com/office/drawing/2014/main" id="{44467EFF-1309-48C8-ACBB-900F4727B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>
          <a:off x="75565" y="322169155"/>
          <a:ext cx="1265555" cy="913885"/>
        </a:xfrm>
        <a:prstGeom prst="rect">
          <a:avLst/>
        </a:prstGeom>
      </xdr:spPr>
    </xdr:pic>
    <xdr:clientData/>
  </xdr:oneCellAnchor>
  <xdr:oneCellAnchor>
    <xdr:from>
      <xdr:col>0</xdr:col>
      <xdr:colOff>237490</xdr:colOff>
      <xdr:row>466</xdr:row>
      <xdr:rowOff>94615</xdr:rowOff>
    </xdr:from>
    <xdr:ext cx="790575" cy="1034415"/>
    <xdr:pic>
      <xdr:nvPicPr>
        <xdr:cNvPr id="72855" name="图片 16" descr="57T}{H7YF661CS%P7{SSIKU">
          <a:extLst>
            <a:ext uri="{FF2B5EF4-FFF2-40B4-BE49-F238E27FC236}">
              <a16:creationId xmlns:a16="http://schemas.microsoft.com/office/drawing/2014/main" id="{00B2874A-5404-464F-838D-144548EEB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>
          <a:off x="237490" y="18816955"/>
          <a:ext cx="790575" cy="1034415"/>
        </a:xfrm>
        <a:prstGeom prst="rect">
          <a:avLst/>
        </a:prstGeom>
      </xdr:spPr>
    </xdr:pic>
    <xdr:clientData/>
  </xdr:oneCellAnchor>
  <xdr:oneCellAnchor>
    <xdr:from>
      <xdr:col>0</xdr:col>
      <xdr:colOff>172720</xdr:colOff>
      <xdr:row>467</xdr:row>
      <xdr:rowOff>132080</xdr:rowOff>
    </xdr:from>
    <xdr:ext cx="1064895" cy="870585"/>
    <xdr:pic>
      <xdr:nvPicPr>
        <xdr:cNvPr id="72856" name="图片 17" descr="[Q490]3EGETXUMUH`4AH@BD">
          <a:extLst>
            <a:ext uri="{FF2B5EF4-FFF2-40B4-BE49-F238E27FC236}">
              <a16:creationId xmlns:a16="http://schemas.microsoft.com/office/drawing/2014/main" id="{C4AA3342-BA9A-4731-A853-9B06BE6DD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>
          <a:off x="172720" y="20119340"/>
          <a:ext cx="1064895" cy="870585"/>
        </a:xfrm>
        <a:prstGeom prst="rect">
          <a:avLst/>
        </a:prstGeom>
      </xdr:spPr>
    </xdr:pic>
    <xdr:clientData/>
  </xdr:oneCellAnchor>
  <xdr:oneCellAnchor>
    <xdr:from>
      <xdr:col>0</xdr:col>
      <xdr:colOff>313690</xdr:colOff>
      <xdr:row>468</xdr:row>
      <xdr:rowOff>94615</xdr:rowOff>
    </xdr:from>
    <xdr:ext cx="619760" cy="962660"/>
    <xdr:pic>
      <xdr:nvPicPr>
        <xdr:cNvPr id="72857" name="图片 18" descr="AT73H{G9D}NYKFOX)$TW0WC">
          <a:extLst>
            <a:ext uri="{FF2B5EF4-FFF2-40B4-BE49-F238E27FC236}">
              <a16:creationId xmlns:a16="http://schemas.microsoft.com/office/drawing/2014/main" id="{BF0A2427-F3A4-4B13-82DC-D9C17D800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>
          <a:off x="313690" y="21346795"/>
          <a:ext cx="619760" cy="962660"/>
        </a:xfrm>
        <a:prstGeom prst="rect">
          <a:avLst/>
        </a:prstGeom>
      </xdr:spPr>
    </xdr:pic>
    <xdr:clientData/>
  </xdr:oneCellAnchor>
  <xdr:oneCellAnchor>
    <xdr:from>
      <xdr:col>0</xdr:col>
      <xdr:colOff>94615</xdr:colOff>
      <xdr:row>469</xdr:row>
      <xdr:rowOff>46990</xdr:rowOff>
    </xdr:from>
    <xdr:ext cx="1208405" cy="884929"/>
    <xdr:pic>
      <xdr:nvPicPr>
        <xdr:cNvPr id="72858" name="图片 19" descr="$1UQPXFVO($Z86S66HJQWOP">
          <a:extLst>
            <a:ext uri="{FF2B5EF4-FFF2-40B4-BE49-F238E27FC236}">
              <a16:creationId xmlns:a16="http://schemas.microsoft.com/office/drawing/2014/main" id="{3803AD52-7F3C-4D5A-8E5F-AAFD24114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>
          <a:off x="94615" y="326899270"/>
          <a:ext cx="1208405" cy="884929"/>
        </a:xfrm>
        <a:prstGeom prst="rect">
          <a:avLst/>
        </a:prstGeom>
      </xdr:spPr>
    </xdr:pic>
    <xdr:clientData/>
  </xdr:oneCellAnchor>
  <xdr:oneCellAnchor>
    <xdr:from>
      <xdr:col>0</xdr:col>
      <xdr:colOff>339725</xdr:colOff>
      <xdr:row>470</xdr:row>
      <xdr:rowOff>74930</xdr:rowOff>
    </xdr:from>
    <xdr:ext cx="780415" cy="1062889"/>
    <xdr:pic>
      <xdr:nvPicPr>
        <xdr:cNvPr id="72859" name="图片 20" descr="S7FCO%NF]H6T$5@`E}ZL2G2">
          <a:extLst>
            <a:ext uri="{FF2B5EF4-FFF2-40B4-BE49-F238E27FC236}">
              <a16:creationId xmlns:a16="http://schemas.microsoft.com/office/drawing/2014/main" id="{636A723F-EBF3-4485-A73B-65E93DB3C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>
          <a:off x="339725" y="328131170"/>
          <a:ext cx="780415" cy="1062889"/>
        </a:xfrm>
        <a:prstGeom prst="rect">
          <a:avLst/>
        </a:prstGeom>
      </xdr:spPr>
    </xdr:pic>
    <xdr:clientData/>
  </xdr:oneCellAnchor>
  <xdr:oneCellAnchor>
    <xdr:from>
      <xdr:col>0</xdr:col>
      <xdr:colOff>75565</xdr:colOff>
      <xdr:row>471</xdr:row>
      <xdr:rowOff>66040</xdr:rowOff>
    </xdr:from>
    <xdr:ext cx="1235075" cy="927407"/>
    <xdr:pic>
      <xdr:nvPicPr>
        <xdr:cNvPr id="72860" name="图片 21" descr="]V%[)()LG]7S}98]5`M9O(X">
          <a:extLst>
            <a:ext uri="{FF2B5EF4-FFF2-40B4-BE49-F238E27FC236}">
              <a16:creationId xmlns:a16="http://schemas.microsoft.com/office/drawing/2014/main" id="{E5403A3A-DF6C-4303-BDD9-E51E52F59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>
          <a:off x="75565" y="329326240"/>
          <a:ext cx="1235075" cy="927407"/>
        </a:xfrm>
        <a:prstGeom prst="rect">
          <a:avLst/>
        </a:prstGeom>
      </xdr:spPr>
    </xdr:pic>
    <xdr:clientData/>
  </xdr:oneCellAnchor>
  <xdr:oneCellAnchor>
    <xdr:from>
      <xdr:col>0</xdr:col>
      <xdr:colOff>304165</xdr:colOff>
      <xdr:row>472</xdr:row>
      <xdr:rowOff>46990</xdr:rowOff>
    </xdr:from>
    <xdr:ext cx="838835" cy="1161415"/>
    <xdr:pic>
      <xdr:nvPicPr>
        <xdr:cNvPr id="72861" name="图片 22" descr="@A}[9}ZK1330([4(EAZ[{CB">
          <a:extLst>
            <a:ext uri="{FF2B5EF4-FFF2-40B4-BE49-F238E27FC236}">
              <a16:creationId xmlns:a16="http://schemas.microsoft.com/office/drawing/2014/main" id="{931CE80C-5BE0-4DF2-BADD-21C4E8538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>
          <a:off x="304165" y="26358850"/>
          <a:ext cx="838835" cy="1161415"/>
        </a:xfrm>
        <a:prstGeom prst="rect">
          <a:avLst/>
        </a:prstGeom>
      </xdr:spPr>
    </xdr:pic>
    <xdr:clientData/>
  </xdr:oneCellAnchor>
  <xdr:oneCellAnchor>
    <xdr:from>
      <xdr:col>0</xdr:col>
      <xdr:colOff>56515</xdr:colOff>
      <xdr:row>473</xdr:row>
      <xdr:rowOff>66040</xdr:rowOff>
    </xdr:from>
    <xdr:ext cx="1261745" cy="966101"/>
    <xdr:pic>
      <xdr:nvPicPr>
        <xdr:cNvPr id="72862" name="图片 23" descr="PSTOK]G53]O[R@N{{}`56XR">
          <a:extLst>
            <a:ext uri="{FF2B5EF4-FFF2-40B4-BE49-F238E27FC236}">
              <a16:creationId xmlns:a16="http://schemas.microsoft.com/office/drawing/2014/main" id="{254E082E-CB89-4CFE-819D-BE67F30AA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>
          <a:off x="56515" y="331734160"/>
          <a:ext cx="1261745" cy="966101"/>
        </a:xfrm>
        <a:prstGeom prst="rect">
          <a:avLst/>
        </a:prstGeom>
      </xdr:spPr>
    </xdr:pic>
    <xdr:clientData/>
  </xdr:oneCellAnchor>
  <xdr:oneCellAnchor>
    <xdr:from>
      <xdr:col>0</xdr:col>
      <xdr:colOff>113665</xdr:colOff>
      <xdr:row>474</xdr:row>
      <xdr:rowOff>27940</xdr:rowOff>
    </xdr:from>
    <xdr:ext cx="879475" cy="1143000"/>
    <xdr:pic>
      <xdr:nvPicPr>
        <xdr:cNvPr id="72863" name="图片 24" descr="GMT6S)0PSDZ1T5TRO6RHMYQ">
          <a:extLst>
            <a:ext uri="{FF2B5EF4-FFF2-40B4-BE49-F238E27FC236}">
              <a16:creationId xmlns:a16="http://schemas.microsoft.com/office/drawing/2014/main" id="{45894D87-65E0-4211-9D12-B79F99452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>
          <a:off x="113665" y="28869640"/>
          <a:ext cx="879475" cy="1143000"/>
        </a:xfrm>
        <a:prstGeom prst="rect">
          <a:avLst/>
        </a:prstGeom>
      </xdr:spPr>
    </xdr:pic>
    <xdr:clientData/>
  </xdr:oneCellAnchor>
  <xdr:oneCellAnchor>
    <xdr:from>
      <xdr:col>0</xdr:col>
      <xdr:colOff>46990</xdr:colOff>
      <xdr:row>475</xdr:row>
      <xdr:rowOff>85090</xdr:rowOff>
    </xdr:from>
    <xdr:ext cx="1267460" cy="1045210"/>
    <xdr:pic>
      <xdr:nvPicPr>
        <xdr:cNvPr id="72864" name="图片 25" descr=")8N[E@@4[~UMP8`FPRIHQBM">
          <a:extLst>
            <a:ext uri="{FF2B5EF4-FFF2-40B4-BE49-F238E27FC236}">
              <a16:creationId xmlns:a16="http://schemas.microsoft.com/office/drawing/2014/main" id="{5248344D-DF1E-421D-A66C-817FAC4C7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>
          <a:off x="46990" y="30130750"/>
          <a:ext cx="1267460" cy="1045210"/>
        </a:xfrm>
        <a:prstGeom prst="rect">
          <a:avLst/>
        </a:prstGeom>
      </xdr:spPr>
    </xdr:pic>
    <xdr:clientData/>
  </xdr:oneCellAnchor>
  <xdr:oneCellAnchor>
    <xdr:from>
      <xdr:col>0</xdr:col>
      <xdr:colOff>104140</xdr:colOff>
      <xdr:row>476</xdr:row>
      <xdr:rowOff>66040</xdr:rowOff>
    </xdr:from>
    <xdr:ext cx="716280" cy="1106805"/>
    <xdr:pic>
      <xdr:nvPicPr>
        <xdr:cNvPr id="72865" name="图片 26" descr="%]@H%2%]SFDS`@0IJGW))EU">
          <a:extLst>
            <a:ext uri="{FF2B5EF4-FFF2-40B4-BE49-F238E27FC236}">
              <a16:creationId xmlns:a16="http://schemas.microsoft.com/office/drawing/2014/main" id="{2BB7C873-0986-4BE0-A4A3-28A3411FB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>
          <a:off x="104140" y="31315660"/>
          <a:ext cx="716280" cy="1106805"/>
        </a:xfrm>
        <a:prstGeom prst="rect">
          <a:avLst/>
        </a:prstGeom>
      </xdr:spPr>
    </xdr:pic>
    <xdr:clientData/>
  </xdr:oneCellAnchor>
  <xdr:oneCellAnchor>
    <xdr:from>
      <xdr:col>0</xdr:col>
      <xdr:colOff>76201</xdr:colOff>
      <xdr:row>477</xdr:row>
      <xdr:rowOff>43815</xdr:rowOff>
    </xdr:from>
    <xdr:ext cx="1272540" cy="951773"/>
    <xdr:pic>
      <xdr:nvPicPr>
        <xdr:cNvPr id="72866" name="图片 27" descr="$Y9R(7[KSQ91CA7UR3R3NLT">
          <a:extLst>
            <a:ext uri="{FF2B5EF4-FFF2-40B4-BE49-F238E27FC236}">
              <a16:creationId xmlns:a16="http://schemas.microsoft.com/office/drawing/2014/main" id="{E59B489F-0264-44D2-B0B1-5734E3EF2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>
          <a:off x="76201" y="336527775"/>
          <a:ext cx="1272540" cy="951773"/>
        </a:xfrm>
        <a:prstGeom prst="rect">
          <a:avLst/>
        </a:prstGeom>
      </xdr:spPr>
    </xdr:pic>
    <xdr:clientData/>
  </xdr:oneCellAnchor>
  <xdr:oneCellAnchor>
    <xdr:from>
      <xdr:col>0</xdr:col>
      <xdr:colOff>113665</xdr:colOff>
      <xdr:row>454</xdr:row>
      <xdr:rowOff>75565</xdr:rowOff>
    </xdr:from>
    <xdr:ext cx="892175" cy="983615"/>
    <xdr:pic>
      <xdr:nvPicPr>
        <xdr:cNvPr id="72867" name="图片 33" descr="AP8TS~9LG@3]3E~X9ZR@9[G">
          <a:extLst>
            <a:ext uri="{FF2B5EF4-FFF2-40B4-BE49-F238E27FC236}">
              <a16:creationId xmlns:a16="http://schemas.microsoft.com/office/drawing/2014/main" id="{3696D9D3-67DE-4532-98EE-063FCD656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>
          <a:off x="113665" y="4807585"/>
          <a:ext cx="892175" cy="983615"/>
        </a:xfrm>
        <a:prstGeom prst="rect">
          <a:avLst/>
        </a:prstGeom>
      </xdr:spPr>
    </xdr:pic>
    <xdr:clientData/>
  </xdr:oneCellAnchor>
  <xdr:oneCellAnchor>
    <xdr:from>
      <xdr:col>0</xdr:col>
      <xdr:colOff>106045</xdr:colOff>
      <xdr:row>451</xdr:row>
      <xdr:rowOff>22860</xdr:rowOff>
    </xdr:from>
    <xdr:ext cx="1009650" cy="1083310"/>
    <xdr:pic>
      <xdr:nvPicPr>
        <xdr:cNvPr id="72868" name="图片 34" descr="BE71E03DF7E27ADA61652B39981BA198">
          <a:extLst>
            <a:ext uri="{FF2B5EF4-FFF2-40B4-BE49-F238E27FC236}">
              <a16:creationId xmlns:a16="http://schemas.microsoft.com/office/drawing/2014/main" id="{2CCE9E48-C2F6-4F15-8FA8-B76EEA54F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>
          <a:off x="106045" y="305203860"/>
          <a:ext cx="1009650" cy="1083310"/>
        </a:xfrm>
        <a:prstGeom prst="rect">
          <a:avLst/>
        </a:prstGeom>
      </xdr:spPr>
    </xdr:pic>
    <xdr:clientData/>
  </xdr:oneCellAnchor>
  <xdr:oneCellAnchor>
    <xdr:from>
      <xdr:col>0</xdr:col>
      <xdr:colOff>239395</xdr:colOff>
      <xdr:row>452</xdr:row>
      <xdr:rowOff>14605</xdr:rowOff>
    </xdr:from>
    <xdr:ext cx="877570" cy="1055370"/>
    <xdr:pic>
      <xdr:nvPicPr>
        <xdr:cNvPr id="72869" name="图片 38" descr="1EMT131NB4P3)C829((HJ1P">
          <a:extLst>
            <a:ext uri="{FF2B5EF4-FFF2-40B4-BE49-F238E27FC236}">
              <a16:creationId xmlns:a16="http://schemas.microsoft.com/office/drawing/2014/main" id="{30B84148-BDA6-4460-BF18-39FEA84B1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>
          <a:off x="239395" y="306399565"/>
          <a:ext cx="877570" cy="105537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29</xdr:row>
      <xdr:rowOff>26035</xdr:rowOff>
    </xdr:from>
    <xdr:ext cx="914400" cy="1112520"/>
    <xdr:pic>
      <xdr:nvPicPr>
        <xdr:cNvPr id="2" name="图片 28" descr="54IW@CIFZ7GVCXN@J8G_``P">
          <a:extLst>
            <a:ext uri="{FF2B5EF4-FFF2-40B4-BE49-F238E27FC236}">
              <a16:creationId xmlns:a16="http://schemas.microsoft.com/office/drawing/2014/main" id="{C8CE3E6F-40AB-42DA-BCD1-FF58F2EE8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33683575"/>
          <a:ext cx="914400" cy="1112520"/>
        </a:xfrm>
        <a:prstGeom prst="rect">
          <a:avLst/>
        </a:prstGeom>
      </xdr:spPr>
    </xdr:pic>
    <xdr:clientData/>
  </xdr:oneCellAnchor>
  <xdr:oneCellAnchor>
    <xdr:from>
      <xdr:col>0</xdr:col>
      <xdr:colOff>123825</xdr:colOff>
      <xdr:row>30</xdr:row>
      <xdr:rowOff>16510</xdr:rowOff>
    </xdr:from>
    <xdr:ext cx="959485" cy="1026160"/>
    <xdr:pic>
      <xdr:nvPicPr>
        <xdr:cNvPr id="3" name="图片 30" descr="LDF6K39[%WI$2C%_7]FSOV0">
          <a:extLst>
            <a:ext uri="{FF2B5EF4-FFF2-40B4-BE49-F238E27FC236}">
              <a16:creationId xmlns:a16="http://schemas.microsoft.com/office/drawing/2014/main" id="{1F56E749-EF37-46C2-8317-F7E6871A3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4878010"/>
          <a:ext cx="959485" cy="1026160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31</xdr:row>
      <xdr:rowOff>73660</xdr:rowOff>
    </xdr:from>
    <xdr:ext cx="1474470" cy="913130"/>
    <xdr:pic>
      <xdr:nvPicPr>
        <xdr:cNvPr id="4" name="图片 31" descr="N(FUWZFN12(OG1MFZ15WGAN">
          <a:extLst>
            <a:ext uri="{FF2B5EF4-FFF2-40B4-BE49-F238E27FC236}">
              <a16:creationId xmlns:a16="http://schemas.microsoft.com/office/drawing/2014/main" id="{EC546D50-CA50-443A-888A-ACC72956A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575" y="36139120"/>
          <a:ext cx="1474470" cy="913130"/>
        </a:xfrm>
        <a:prstGeom prst="rect">
          <a:avLst/>
        </a:prstGeom>
      </xdr:spPr>
    </xdr:pic>
    <xdr:clientData/>
  </xdr:oneCellAnchor>
  <xdr:oneCellAnchor>
    <xdr:from>
      <xdr:col>0</xdr:col>
      <xdr:colOff>142875</xdr:colOff>
      <xdr:row>33</xdr:row>
      <xdr:rowOff>26035</xdr:rowOff>
    </xdr:from>
    <xdr:ext cx="1283970" cy="1186815"/>
    <xdr:pic>
      <xdr:nvPicPr>
        <xdr:cNvPr id="5" name="图片 36" descr="{K(SV~17}9IHBL{5RSD9SW2">
          <a:extLst>
            <a:ext uri="{FF2B5EF4-FFF2-40B4-BE49-F238E27FC236}">
              <a16:creationId xmlns:a16="http://schemas.microsoft.com/office/drawing/2014/main" id="{2F48452B-EFAA-4C2F-B4C3-75B605FE5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2875" y="38590855"/>
          <a:ext cx="1283970" cy="1186815"/>
        </a:xfrm>
        <a:prstGeom prst="rect">
          <a:avLst/>
        </a:prstGeom>
      </xdr:spPr>
    </xdr:pic>
    <xdr:clientData/>
  </xdr:oneCellAnchor>
  <xdr:oneCellAnchor>
    <xdr:from>
      <xdr:col>0</xdr:col>
      <xdr:colOff>210185</xdr:colOff>
      <xdr:row>32</xdr:row>
      <xdr:rowOff>73660</xdr:rowOff>
    </xdr:from>
    <xdr:ext cx="1292225" cy="1178560"/>
    <xdr:pic>
      <xdr:nvPicPr>
        <xdr:cNvPr id="6" name="图片 37" descr="N`8L)PMQD$)J7CS8)]19BTJ">
          <a:extLst>
            <a:ext uri="{FF2B5EF4-FFF2-40B4-BE49-F238E27FC236}">
              <a16:creationId xmlns:a16="http://schemas.microsoft.com/office/drawing/2014/main" id="{62A26FE1-56F9-4850-8731-9E9B7C162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10185" y="37343080"/>
          <a:ext cx="1292225" cy="1178560"/>
        </a:xfrm>
        <a:prstGeom prst="rect">
          <a:avLst/>
        </a:prstGeom>
      </xdr:spPr>
    </xdr:pic>
    <xdr:clientData/>
  </xdr:oneCellAnchor>
  <xdr:oneCellAnchor>
    <xdr:from>
      <xdr:col>0</xdr:col>
      <xdr:colOff>104140</xdr:colOff>
      <xdr:row>4</xdr:row>
      <xdr:rowOff>37465</xdr:rowOff>
    </xdr:from>
    <xdr:ext cx="1304290" cy="1192530"/>
    <xdr:pic>
      <xdr:nvPicPr>
        <xdr:cNvPr id="7" name="图片 2" descr="8RLCSV]SB`D1}3TA3VZO{5O">
          <a:extLst>
            <a:ext uri="{FF2B5EF4-FFF2-40B4-BE49-F238E27FC236}">
              <a16:creationId xmlns:a16="http://schemas.microsoft.com/office/drawing/2014/main" id="{124883D6-A8AE-44BE-BCB4-C8702E867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4140" y="3390265"/>
          <a:ext cx="1304290" cy="1192530"/>
        </a:xfrm>
        <a:prstGeom prst="rect">
          <a:avLst/>
        </a:prstGeom>
      </xdr:spPr>
    </xdr:pic>
    <xdr:clientData/>
  </xdr:oneCellAnchor>
  <xdr:oneCellAnchor>
    <xdr:from>
      <xdr:col>0</xdr:col>
      <xdr:colOff>46990</xdr:colOff>
      <xdr:row>6</xdr:row>
      <xdr:rowOff>180340</xdr:rowOff>
    </xdr:from>
    <xdr:ext cx="1454150" cy="765175"/>
    <xdr:pic>
      <xdr:nvPicPr>
        <xdr:cNvPr id="8" name="图片 3" descr="2}GIV]IG52OHJGN`5AH9PJ2">
          <a:extLst>
            <a:ext uri="{FF2B5EF4-FFF2-40B4-BE49-F238E27FC236}">
              <a16:creationId xmlns:a16="http://schemas.microsoft.com/office/drawing/2014/main" id="{E8CFD9DA-85F1-4F12-BF94-6742D531E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6990" y="6116320"/>
          <a:ext cx="1454150" cy="765175"/>
        </a:xfrm>
        <a:prstGeom prst="rect">
          <a:avLst/>
        </a:prstGeom>
      </xdr:spPr>
    </xdr:pic>
    <xdr:clientData/>
  </xdr:oneCellAnchor>
  <xdr:oneCellAnchor>
    <xdr:from>
      <xdr:col>0</xdr:col>
      <xdr:colOff>227330</xdr:colOff>
      <xdr:row>7</xdr:row>
      <xdr:rowOff>149860</xdr:rowOff>
    </xdr:from>
    <xdr:ext cx="820420" cy="753745"/>
    <xdr:pic>
      <xdr:nvPicPr>
        <xdr:cNvPr id="9" name="图片 4" descr="WDGQ8)%C85K93GZJUGBJ0Z1">
          <a:extLst>
            <a:ext uri="{FF2B5EF4-FFF2-40B4-BE49-F238E27FC236}">
              <a16:creationId xmlns:a16="http://schemas.microsoft.com/office/drawing/2014/main" id="{EF1DA2C7-FA7E-4189-B7B2-23AAA6ED2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7330" y="7137400"/>
          <a:ext cx="820420" cy="753745"/>
        </a:xfrm>
        <a:prstGeom prst="rect">
          <a:avLst/>
        </a:prstGeom>
      </xdr:spPr>
    </xdr:pic>
    <xdr:clientData/>
  </xdr:oneCellAnchor>
  <xdr:oneCellAnchor>
    <xdr:from>
      <xdr:col>0</xdr:col>
      <xdr:colOff>8890</xdr:colOff>
      <xdr:row>8</xdr:row>
      <xdr:rowOff>94615</xdr:rowOff>
    </xdr:from>
    <xdr:ext cx="1494790" cy="963930"/>
    <xdr:pic>
      <xdr:nvPicPr>
        <xdr:cNvPr id="10" name="图片 5" descr="~GA]1Y$18BMR{)$]`)6UHE0">
          <a:extLst>
            <a:ext uri="{FF2B5EF4-FFF2-40B4-BE49-F238E27FC236}">
              <a16:creationId xmlns:a16="http://schemas.microsoft.com/office/drawing/2014/main" id="{8FAC6F77-D0D0-4BDC-9C52-C814BA98A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890" y="8080375"/>
          <a:ext cx="1494790" cy="963930"/>
        </a:xfrm>
        <a:prstGeom prst="rect">
          <a:avLst/>
        </a:prstGeom>
      </xdr:spPr>
    </xdr:pic>
    <xdr:clientData/>
  </xdr:oneCellAnchor>
  <xdr:oneCellAnchor>
    <xdr:from>
      <xdr:col>0</xdr:col>
      <xdr:colOff>113665</xdr:colOff>
      <xdr:row>9</xdr:row>
      <xdr:rowOff>104140</xdr:rowOff>
    </xdr:from>
    <xdr:ext cx="1313180" cy="949325"/>
    <xdr:pic>
      <xdr:nvPicPr>
        <xdr:cNvPr id="11" name="图片 6" descr="5QL_X)}OYL4HAW$(K[)E9F1">
          <a:extLst>
            <a:ext uri="{FF2B5EF4-FFF2-40B4-BE49-F238E27FC236}">
              <a16:creationId xmlns:a16="http://schemas.microsoft.com/office/drawing/2014/main" id="{FB0F6B42-AF9B-48A1-B759-6C9E1B67C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13665" y="9255760"/>
          <a:ext cx="1313180" cy="9493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10</xdr:row>
      <xdr:rowOff>123190</xdr:rowOff>
    </xdr:from>
    <xdr:ext cx="1503680" cy="853440"/>
    <xdr:pic>
      <xdr:nvPicPr>
        <xdr:cNvPr id="12" name="图片 9" descr="P3_3S8A$$0UI}L64S[MUFOS">
          <a:extLst>
            <a:ext uri="{FF2B5EF4-FFF2-40B4-BE49-F238E27FC236}">
              <a16:creationId xmlns:a16="http://schemas.microsoft.com/office/drawing/2014/main" id="{6ADA71BE-7B96-4D37-ACDC-9A202D609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10494010"/>
          <a:ext cx="1503680" cy="853440"/>
        </a:xfrm>
        <a:prstGeom prst="rect">
          <a:avLst/>
        </a:prstGeom>
      </xdr:spPr>
    </xdr:pic>
    <xdr:clientData/>
  </xdr:oneCellAnchor>
  <xdr:oneCellAnchor>
    <xdr:from>
      <xdr:col>0</xdr:col>
      <xdr:colOff>8890</xdr:colOff>
      <xdr:row>12</xdr:row>
      <xdr:rowOff>18415</xdr:rowOff>
    </xdr:from>
    <xdr:ext cx="1073150" cy="1019175"/>
    <xdr:pic>
      <xdr:nvPicPr>
        <xdr:cNvPr id="13" name="图片 10" descr="S~PJB]W{$]T)7$@6IRZ9~5S">
          <a:extLst>
            <a:ext uri="{FF2B5EF4-FFF2-40B4-BE49-F238E27FC236}">
              <a16:creationId xmlns:a16="http://schemas.microsoft.com/office/drawing/2014/main" id="{7421584D-BF2F-4078-B0DE-F0CD5DEC2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890" y="12751435"/>
          <a:ext cx="1073150" cy="1019175"/>
        </a:xfrm>
        <a:prstGeom prst="rect">
          <a:avLst/>
        </a:prstGeom>
      </xdr:spPr>
    </xdr:pic>
    <xdr:clientData/>
  </xdr:oneCellAnchor>
  <xdr:oneCellAnchor>
    <xdr:from>
      <xdr:col>0</xdr:col>
      <xdr:colOff>274955</xdr:colOff>
      <xdr:row>11</xdr:row>
      <xdr:rowOff>60325</xdr:rowOff>
    </xdr:from>
    <xdr:ext cx="732790" cy="1014730"/>
    <xdr:pic>
      <xdr:nvPicPr>
        <xdr:cNvPr id="14" name="图片 11" descr="SF0`3YX{%)%A7Z{CXT2~}ZL">
          <a:extLst>
            <a:ext uri="{FF2B5EF4-FFF2-40B4-BE49-F238E27FC236}">
              <a16:creationId xmlns:a16="http://schemas.microsoft.com/office/drawing/2014/main" id="{882F2F19-DAB8-4CAF-97CE-7EA256E22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74955" y="11612245"/>
          <a:ext cx="732790" cy="1014730"/>
        </a:xfrm>
        <a:prstGeom prst="rect">
          <a:avLst/>
        </a:prstGeom>
      </xdr:spPr>
    </xdr:pic>
    <xdr:clientData/>
  </xdr:oneCellAnchor>
  <xdr:oneCellAnchor>
    <xdr:from>
      <xdr:col>0</xdr:col>
      <xdr:colOff>151765</xdr:colOff>
      <xdr:row>13</xdr:row>
      <xdr:rowOff>18415</xdr:rowOff>
    </xdr:from>
    <xdr:ext cx="1122680" cy="1130300"/>
    <xdr:pic>
      <xdr:nvPicPr>
        <xdr:cNvPr id="15" name="图片 12" descr="I])J{)V(L9U$TY(0JUXCCFB">
          <a:extLst>
            <a:ext uri="{FF2B5EF4-FFF2-40B4-BE49-F238E27FC236}">
              <a16:creationId xmlns:a16="http://schemas.microsoft.com/office/drawing/2014/main" id="{898638C4-0E74-4B54-8EAA-92C2D2B19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1765" y="13932535"/>
          <a:ext cx="1122680" cy="1130300"/>
        </a:xfrm>
        <a:prstGeom prst="rect">
          <a:avLst/>
        </a:prstGeom>
      </xdr:spPr>
    </xdr:pic>
    <xdr:clientData/>
  </xdr:oneCellAnchor>
  <xdr:oneCellAnchor>
    <xdr:from>
      <xdr:col>0</xdr:col>
      <xdr:colOff>142240</xdr:colOff>
      <xdr:row>14</xdr:row>
      <xdr:rowOff>94615</xdr:rowOff>
    </xdr:from>
    <xdr:ext cx="1054100" cy="960755"/>
    <xdr:pic>
      <xdr:nvPicPr>
        <xdr:cNvPr id="16" name="图片 13" descr="{(S}D7F34[3U0L%Y%1K)948">
          <a:extLst>
            <a:ext uri="{FF2B5EF4-FFF2-40B4-BE49-F238E27FC236}">
              <a16:creationId xmlns:a16="http://schemas.microsoft.com/office/drawing/2014/main" id="{A163229C-0F76-4AB1-89AE-2D4F177B3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42240" y="15189835"/>
          <a:ext cx="1054100" cy="960755"/>
        </a:xfrm>
        <a:prstGeom prst="rect">
          <a:avLst/>
        </a:prstGeom>
      </xdr:spPr>
    </xdr:pic>
    <xdr:clientData/>
  </xdr:oneCellAnchor>
  <xdr:oneCellAnchor>
    <xdr:from>
      <xdr:col>0</xdr:col>
      <xdr:colOff>132080</xdr:colOff>
      <xdr:row>15</xdr:row>
      <xdr:rowOff>29210</xdr:rowOff>
    </xdr:from>
    <xdr:ext cx="1025525" cy="1101725"/>
    <xdr:pic>
      <xdr:nvPicPr>
        <xdr:cNvPr id="17" name="图片 14" descr=")U9MN1_MPJ05VDK6`{8PNXB">
          <a:extLst>
            <a:ext uri="{FF2B5EF4-FFF2-40B4-BE49-F238E27FC236}">
              <a16:creationId xmlns:a16="http://schemas.microsoft.com/office/drawing/2014/main" id="{0EC42EE7-6D54-4E33-A61E-C6355ED07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32080" y="16305530"/>
          <a:ext cx="1025525" cy="1101725"/>
        </a:xfrm>
        <a:prstGeom prst="rect">
          <a:avLst/>
        </a:prstGeom>
      </xdr:spPr>
    </xdr:pic>
    <xdr:clientData/>
  </xdr:oneCellAnchor>
  <xdr:oneCellAnchor>
    <xdr:from>
      <xdr:col>0</xdr:col>
      <xdr:colOff>75565</xdr:colOff>
      <xdr:row>16</xdr:row>
      <xdr:rowOff>132715</xdr:rowOff>
    </xdr:from>
    <xdr:ext cx="1412240" cy="1019810"/>
    <xdr:pic>
      <xdr:nvPicPr>
        <xdr:cNvPr id="18" name="图片 15" descr="9I%4`OKR)86Y@B~_]}MF0_I">
          <a:extLst>
            <a:ext uri="{FF2B5EF4-FFF2-40B4-BE49-F238E27FC236}">
              <a16:creationId xmlns:a16="http://schemas.microsoft.com/office/drawing/2014/main" id="{934D1D66-ACDB-461B-B19C-741FD59C6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5565" y="17590135"/>
          <a:ext cx="1412240" cy="1019810"/>
        </a:xfrm>
        <a:prstGeom prst="rect">
          <a:avLst/>
        </a:prstGeom>
      </xdr:spPr>
    </xdr:pic>
    <xdr:clientData/>
  </xdr:oneCellAnchor>
  <xdr:oneCellAnchor>
    <xdr:from>
      <xdr:col>0</xdr:col>
      <xdr:colOff>237490</xdr:colOff>
      <xdr:row>17</xdr:row>
      <xdr:rowOff>94615</xdr:rowOff>
    </xdr:from>
    <xdr:ext cx="790575" cy="1034415"/>
    <xdr:pic>
      <xdr:nvPicPr>
        <xdr:cNvPr id="19" name="图片 16" descr="57T}{H7YF661CS%P7{SSIKU">
          <a:extLst>
            <a:ext uri="{FF2B5EF4-FFF2-40B4-BE49-F238E27FC236}">
              <a16:creationId xmlns:a16="http://schemas.microsoft.com/office/drawing/2014/main" id="{14C77879-8BA8-4F45-995B-F5E506B0EF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37490" y="18816955"/>
          <a:ext cx="790575" cy="1034415"/>
        </a:xfrm>
        <a:prstGeom prst="rect">
          <a:avLst/>
        </a:prstGeom>
      </xdr:spPr>
    </xdr:pic>
    <xdr:clientData/>
  </xdr:oneCellAnchor>
  <xdr:oneCellAnchor>
    <xdr:from>
      <xdr:col>0</xdr:col>
      <xdr:colOff>172720</xdr:colOff>
      <xdr:row>18</xdr:row>
      <xdr:rowOff>132080</xdr:rowOff>
    </xdr:from>
    <xdr:ext cx="1064895" cy="870585"/>
    <xdr:pic>
      <xdr:nvPicPr>
        <xdr:cNvPr id="20" name="图片 17" descr="[Q490]3EGETXUMUH`4AH@BD">
          <a:extLst>
            <a:ext uri="{FF2B5EF4-FFF2-40B4-BE49-F238E27FC236}">
              <a16:creationId xmlns:a16="http://schemas.microsoft.com/office/drawing/2014/main" id="{095CD29D-6B31-4735-961B-61D4804B3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72720" y="20119340"/>
          <a:ext cx="1064895" cy="870585"/>
        </a:xfrm>
        <a:prstGeom prst="rect">
          <a:avLst/>
        </a:prstGeom>
      </xdr:spPr>
    </xdr:pic>
    <xdr:clientData/>
  </xdr:oneCellAnchor>
  <xdr:oneCellAnchor>
    <xdr:from>
      <xdr:col>0</xdr:col>
      <xdr:colOff>313690</xdr:colOff>
      <xdr:row>19</xdr:row>
      <xdr:rowOff>94615</xdr:rowOff>
    </xdr:from>
    <xdr:ext cx="619760" cy="962660"/>
    <xdr:pic>
      <xdr:nvPicPr>
        <xdr:cNvPr id="21" name="图片 18" descr="AT73H{G9D}NYKFOX)$TW0WC">
          <a:extLst>
            <a:ext uri="{FF2B5EF4-FFF2-40B4-BE49-F238E27FC236}">
              <a16:creationId xmlns:a16="http://schemas.microsoft.com/office/drawing/2014/main" id="{34CCD807-5A68-42D2-B53D-D335D82B8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13690" y="21346795"/>
          <a:ext cx="619760" cy="962660"/>
        </a:xfrm>
        <a:prstGeom prst="rect">
          <a:avLst/>
        </a:prstGeom>
      </xdr:spPr>
    </xdr:pic>
    <xdr:clientData/>
  </xdr:oneCellAnchor>
  <xdr:oneCellAnchor>
    <xdr:from>
      <xdr:col>0</xdr:col>
      <xdr:colOff>94615</xdr:colOff>
      <xdr:row>20</xdr:row>
      <xdr:rowOff>46990</xdr:rowOff>
    </xdr:from>
    <xdr:ext cx="1409065" cy="1031875"/>
    <xdr:pic>
      <xdr:nvPicPr>
        <xdr:cNvPr id="22" name="图片 19" descr="$1UQPXFVO($Z86S66HJQWOP">
          <a:extLst>
            <a:ext uri="{FF2B5EF4-FFF2-40B4-BE49-F238E27FC236}">
              <a16:creationId xmlns:a16="http://schemas.microsoft.com/office/drawing/2014/main" id="{C4C0F92D-21EC-4D2C-9202-2DD5F56EF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4615" y="22564090"/>
          <a:ext cx="1409065" cy="1031875"/>
        </a:xfrm>
        <a:prstGeom prst="rect">
          <a:avLst/>
        </a:prstGeom>
      </xdr:spPr>
    </xdr:pic>
    <xdr:clientData/>
  </xdr:oneCellAnchor>
  <xdr:oneCellAnchor>
    <xdr:from>
      <xdr:col>0</xdr:col>
      <xdr:colOff>339725</xdr:colOff>
      <xdr:row>21</xdr:row>
      <xdr:rowOff>74930</xdr:rowOff>
    </xdr:from>
    <xdr:ext cx="857885" cy="1168400"/>
    <xdr:pic>
      <xdr:nvPicPr>
        <xdr:cNvPr id="23" name="图片 20" descr="S7FCO%NF]H6T$5@`E}ZL2G2">
          <a:extLst>
            <a:ext uri="{FF2B5EF4-FFF2-40B4-BE49-F238E27FC236}">
              <a16:creationId xmlns:a16="http://schemas.microsoft.com/office/drawing/2014/main" id="{9D57FCAF-FC2B-4142-B4F6-B07811DD7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339725" y="23856950"/>
          <a:ext cx="857885" cy="1168400"/>
        </a:xfrm>
        <a:prstGeom prst="rect">
          <a:avLst/>
        </a:prstGeom>
      </xdr:spPr>
    </xdr:pic>
    <xdr:clientData/>
  </xdr:oneCellAnchor>
  <xdr:oneCellAnchor>
    <xdr:from>
      <xdr:col>0</xdr:col>
      <xdr:colOff>75565</xdr:colOff>
      <xdr:row>22</xdr:row>
      <xdr:rowOff>66040</xdr:rowOff>
    </xdr:from>
    <xdr:ext cx="1424940" cy="1069975"/>
    <xdr:pic>
      <xdr:nvPicPr>
        <xdr:cNvPr id="24" name="图片 21" descr="]V%[)()LG]7S}98]5`M9O(X">
          <a:extLst>
            <a:ext uri="{FF2B5EF4-FFF2-40B4-BE49-F238E27FC236}">
              <a16:creationId xmlns:a16="http://schemas.microsoft.com/office/drawing/2014/main" id="{2BE9B9A2-BB12-4A0D-A15A-FB163C6D4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75565" y="25112980"/>
          <a:ext cx="1424940" cy="1069975"/>
        </a:xfrm>
        <a:prstGeom prst="rect">
          <a:avLst/>
        </a:prstGeom>
      </xdr:spPr>
    </xdr:pic>
    <xdr:clientData/>
  </xdr:oneCellAnchor>
  <xdr:oneCellAnchor>
    <xdr:from>
      <xdr:col>0</xdr:col>
      <xdr:colOff>304165</xdr:colOff>
      <xdr:row>23</xdr:row>
      <xdr:rowOff>46990</xdr:rowOff>
    </xdr:from>
    <xdr:ext cx="838835" cy="1161415"/>
    <xdr:pic>
      <xdr:nvPicPr>
        <xdr:cNvPr id="25" name="图片 22" descr="@A}[9}ZK1330([4(EAZ[{CB">
          <a:extLst>
            <a:ext uri="{FF2B5EF4-FFF2-40B4-BE49-F238E27FC236}">
              <a16:creationId xmlns:a16="http://schemas.microsoft.com/office/drawing/2014/main" id="{94458CAA-D0AE-479B-A486-087273033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04165" y="26358850"/>
          <a:ext cx="838835" cy="1161415"/>
        </a:xfrm>
        <a:prstGeom prst="rect">
          <a:avLst/>
        </a:prstGeom>
      </xdr:spPr>
    </xdr:pic>
    <xdr:clientData/>
  </xdr:oneCellAnchor>
  <xdr:oneCellAnchor>
    <xdr:from>
      <xdr:col>0</xdr:col>
      <xdr:colOff>56515</xdr:colOff>
      <xdr:row>24</xdr:row>
      <xdr:rowOff>66040</xdr:rowOff>
    </xdr:from>
    <xdr:ext cx="1447165" cy="1108075"/>
    <xdr:pic>
      <xdr:nvPicPr>
        <xdr:cNvPr id="26" name="图片 23" descr="PSTOK]G53]O[R@N{{}`56XR">
          <a:extLst>
            <a:ext uri="{FF2B5EF4-FFF2-40B4-BE49-F238E27FC236}">
              <a16:creationId xmlns:a16="http://schemas.microsoft.com/office/drawing/2014/main" id="{BAE752CB-98A6-4983-AAC1-D757F0F39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56515" y="27642820"/>
          <a:ext cx="1447165" cy="1108075"/>
        </a:xfrm>
        <a:prstGeom prst="rect">
          <a:avLst/>
        </a:prstGeom>
      </xdr:spPr>
    </xdr:pic>
    <xdr:clientData/>
  </xdr:oneCellAnchor>
  <xdr:oneCellAnchor>
    <xdr:from>
      <xdr:col>0</xdr:col>
      <xdr:colOff>113665</xdr:colOff>
      <xdr:row>25</xdr:row>
      <xdr:rowOff>27940</xdr:rowOff>
    </xdr:from>
    <xdr:ext cx="879475" cy="1143000"/>
    <xdr:pic>
      <xdr:nvPicPr>
        <xdr:cNvPr id="27" name="图片 24" descr="GMT6S)0PSDZ1T5TRO6RHMYQ">
          <a:extLst>
            <a:ext uri="{FF2B5EF4-FFF2-40B4-BE49-F238E27FC236}">
              <a16:creationId xmlns:a16="http://schemas.microsoft.com/office/drawing/2014/main" id="{C0EF4177-35EA-4D83-9F14-E9BE1C547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13665" y="28869640"/>
          <a:ext cx="879475" cy="1143000"/>
        </a:xfrm>
        <a:prstGeom prst="rect">
          <a:avLst/>
        </a:prstGeom>
      </xdr:spPr>
    </xdr:pic>
    <xdr:clientData/>
  </xdr:oneCellAnchor>
  <xdr:oneCellAnchor>
    <xdr:from>
      <xdr:col>0</xdr:col>
      <xdr:colOff>46990</xdr:colOff>
      <xdr:row>26</xdr:row>
      <xdr:rowOff>85090</xdr:rowOff>
    </xdr:from>
    <xdr:ext cx="1267460" cy="1045210"/>
    <xdr:pic>
      <xdr:nvPicPr>
        <xdr:cNvPr id="28" name="图片 25" descr=")8N[E@@4[~UMP8`FPRIHQBM">
          <a:extLst>
            <a:ext uri="{FF2B5EF4-FFF2-40B4-BE49-F238E27FC236}">
              <a16:creationId xmlns:a16="http://schemas.microsoft.com/office/drawing/2014/main" id="{D0241B8F-4466-4D13-8174-B5FD8D7C4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6990" y="30130750"/>
          <a:ext cx="1267460" cy="1045210"/>
        </a:xfrm>
        <a:prstGeom prst="rect">
          <a:avLst/>
        </a:prstGeom>
      </xdr:spPr>
    </xdr:pic>
    <xdr:clientData/>
  </xdr:oneCellAnchor>
  <xdr:oneCellAnchor>
    <xdr:from>
      <xdr:col>0</xdr:col>
      <xdr:colOff>104140</xdr:colOff>
      <xdr:row>27</xdr:row>
      <xdr:rowOff>66040</xdr:rowOff>
    </xdr:from>
    <xdr:ext cx="716280" cy="1106805"/>
    <xdr:pic>
      <xdr:nvPicPr>
        <xdr:cNvPr id="29" name="图片 26" descr="%]@H%2%]SFDS`@0IJGW))EU">
          <a:extLst>
            <a:ext uri="{FF2B5EF4-FFF2-40B4-BE49-F238E27FC236}">
              <a16:creationId xmlns:a16="http://schemas.microsoft.com/office/drawing/2014/main" id="{18816ADD-66C7-46DF-A9D4-86C5C3BF0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04140" y="31315660"/>
          <a:ext cx="716280" cy="1106805"/>
        </a:xfrm>
        <a:prstGeom prst="rect">
          <a:avLst/>
        </a:prstGeom>
      </xdr:spPr>
    </xdr:pic>
    <xdr:clientData/>
  </xdr:oneCellAnchor>
  <xdr:oneCellAnchor>
    <xdr:from>
      <xdr:col>0</xdr:col>
      <xdr:colOff>160655</xdr:colOff>
      <xdr:row>28</xdr:row>
      <xdr:rowOff>43815</xdr:rowOff>
    </xdr:from>
    <xdr:ext cx="1304925" cy="975995"/>
    <xdr:pic>
      <xdr:nvPicPr>
        <xdr:cNvPr id="30" name="图片 27" descr="$Y9R(7[KSQ91CA7UR3R3NLT">
          <a:extLst>
            <a:ext uri="{FF2B5EF4-FFF2-40B4-BE49-F238E27FC236}">
              <a16:creationId xmlns:a16="http://schemas.microsoft.com/office/drawing/2014/main" id="{B05216B9-D485-43E4-9A1F-5B7C09903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60655" y="32497395"/>
          <a:ext cx="1304925" cy="975995"/>
        </a:xfrm>
        <a:prstGeom prst="rect">
          <a:avLst/>
        </a:prstGeom>
      </xdr:spPr>
    </xdr:pic>
    <xdr:clientData/>
  </xdr:oneCellAnchor>
  <xdr:oneCellAnchor>
    <xdr:from>
      <xdr:col>0</xdr:col>
      <xdr:colOff>113665</xdr:colOff>
      <xdr:row>5</xdr:row>
      <xdr:rowOff>75565</xdr:rowOff>
    </xdr:from>
    <xdr:ext cx="892175" cy="983615"/>
    <xdr:pic>
      <xdr:nvPicPr>
        <xdr:cNvPr id="31" name="图片 33" descr="AP8TS~9LG@3]3E~X9ZR@9[G">
          <a:extLst>
            <a:ext uri="{FF2B5EF4-FFF2-40B4-BE49-F238E27FC236}">
              <a16:creationId xmlns:a16="http://schemas.microsoft.com/office/drawing/2014/main" id="{6990D2B6-E637-44DA-9108-B3DCAA5B0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13665" y="4807585"/>
          <a:ext cx="892175" cy="983615"/>
        </a:xfrm>
        <a:prstGeom prst="rect">
          <a:avLst/>
        </a:prstGeom>
      </xdr:spPr>
    </xdr:pic>
    <xdr:clientData/>
  </xdr:oneCellAnchor>
  <xdr:oneCellAnchor>
    <xdr:from>
      <xdr:col>0</xdr:col>
      <xdr:colOff>311785</xdr:colOff>
      <xdr:row>2</xdr:row>
      <xdr:rowOff>0</xdr:rowOff>
    </xdr:from>
    <xdr:ext cx="1009650" cy="1083310"/>
    <xdr:pic>
      <xdr:nvPicPr>
        <xdr:cNvPr id="32" name="图片 34" descr="BE71E03DF7E27ADA61652B39981BA198">
          <a:extLst>
            <a:ext uri="{FF2B5EF4-FFF2-40B4-BE49-F238E27FC236}">
              <a16:creationId xmlns:a16="http://schemas.microsoft.com/office/drawing/2014/main" id="{3A0D79EC-5C77-414C-823D-956440DA1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11785" y="853440"/>
          <a:ext cx="1009650" cy="1083310"/>
        </a:xfrm>
        <a:prstGeom prst="rect">
          <a:avLst/>
        </a:prstGeom>
      </xdr:spPr>
    </xdr:pic>
    <xdr:clientData/>
  </xdr:oneCellAnchor>
  <xdr:oneCellAnchor>
    <xdr:from>
      <xdr:col>0</xdr:col>
      <xdr:colOff>323215</xdr:colOff>
      <xdr:row>3</xdr:row>
      <xdr:rowOff>75565</xdr:rowOff>
    </xdr:from>
    <xdr:ext cx="877570" cy="1055370"/>
    <xdr:pic>
      <xdr:nvPicPr>
        <xdr:cNvPr id="33" name="图片 38" descr="1EMT131NB4P3)C829((HJ1P">
          <a:extLst>
            <a:ext uri="{FF2B5EF4-FFF2-40B4-BE49-F238E27FC236}">
              <a16:creationId xmlns:a16="http://schemas.microsoft.com/office/drawing/2014/main" id="{CEC2D08F-13AE-4591-95C3-84412E10F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23215" y="2224405"/>
          <a:ext cx="877570" cy="105537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ontessorisvet-my.sharepoint.com/personal/uros_kolar_montessori-svet_si/Documents/_posel/_ArtikliZaloga/Ceniki/2025MontessoriOutletANDSIGasper.xlsx" TargetMode="External"/><Relationship Id="rId1" Type="http://schemas.openxmlformats.org/officeDocument/2006/relationships/externalLinkPath" Target="2025MontessoriOutletANDSIGasp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NabavnaBTS"/>
      <sheetName val="20190301BTS"/>
      <sheetName val="202509Nabavna"/>
      <sheetName val="20250501"/>
      <sheetName val="Nakupna20230622"/>
      <sheetName val="otherpractical"/>
      <sheetName val="MM_Extra"/>
      <sheetName val="InfantFitness"/>
    </sheetNames>
    <sheetDataSet>
      <sheetData sheetId="0"/>
      <sheetData sheetId="1"/>
      <sheetData sheetId="2"/>
      <sheetData sheetId="3"/>
      <sheetData sheetId="4">
        <row r="3">
          <cell r="B3" t="str">
            <v>BTS001</v>
          </cell>
          <cell r="C3" t="str">
            <v>Cylinder Block (Set of 4)</v>
          </cell>
          <cell r="D3">
            <v>47.99</v>
          </cell>
          <cell r="E3">
            <v>47.2</v>
          </cell>
          <cell r="F3">
            <v>32</v>
          </cell>
          <cell r="G3">
            <v>8.6999999999999993</v>
          </cell>
          <cell r="H3">
            <v>5.14</v>
          </cell>
        </row>
        <row r="4">
          <cell r="B4" t="str">
            <v>BTS001 (beech)</v>
          </cell>
          <cell r="C4" t="str">
            <v>Cylinder Block (Set of 4)-beech wood</v>
          </cell>
          <cell r="D4">
            <v>61.85</v>
          </cell>
          <cell r="E4">
            <v>47.2</v>
          </cell>
          <cell r="F4">
            <v>32</v>
          </cell>
          <cell r="G4">
            <v>8.6999999999999993</v>
          </cell>
          <cell r="H4">
            <v>6.64</v>
          </cell>
        </row>
        <row r="5">
          <cell r="B5" t="str">
            <v>BTS001-2</v>
          </cell>
          <cell r="C5" t="str">
            <v>cards for Set of Knobless Cylinders</v>
          </cell>
          <cell r="D5">
            <v>1.35</v>
          </cell>
          <cell r="E5"/>
          <cell r="F5"/>
          <cell r="G5"/>
          <cell r="H5"/>
        </row>
        <row r="6">
          <cell r="B6" t="str">
            <v>BTS001-3</v>
          </cell>
          <cell r="C6" t="str">
            <v>Stand for Cylinder Block</v>
          </cell>
          <cell r="D6">
            <v>21.67</v>
          </cell>
          <cell r="E6"/>
          <cell r="F6"/>
          <cell r="G6"/>
          <cell r="H6"/>
        </row>
        <row r="7">
          <cell r="B7" t="str">
            <v>BTS001-S</v>
          </cell>
          <cell r="C7" t="str">
            <v>Family Set - small knobbed cylinders</v>
          </cell>
          <cell r="D7">
            <v>7.99</v>
          </cell>
          <cell r="E7">
            <v>16.899999999999999</v>
          </cell>
          <cell r="F7">
            <v>15.8</v>
          </cell>
          <cell r="G7">
            <v>5.3</v>
          </cell>
          <cell r="H7">
            <v>0.72</v>
          </cell>
        </row>
        <row r="8">
          <cell r="B8" t="str">
            <v>BTS002</v>
          </cell>
          <cell r="C8" t="str">
            <v xml:space="preserve"> Knobless Cylinders (Set of 4)</v>
          </cell>
          <cell r="D8">
            <v>24.19</v>
          </cell>
          <cell r="E8">
            <v>23.5</v>
          </cell>
          <cell r="F8">
            <v>17</v>
          </cell>
          <cell r="G8">
            <v>15.5</v>
          </cell>
          <cell r="H8">
            <v>2.27</v>
          </cell>
        </row>
        <row r="9">
          <cell r="B9" t="str">
            <v>BTS003</v>
          </cell>
          <cell r="C9" t="str">
            <v>Pink Tower</v>
          </cell>
          <cell r="D9">
            <v>17.989999999999998</v>
          </cell>
          <cell r="E9">
            <v>21</v>
          </cell>
          <cell r="F9">
            <v>20</v>
          </cell>
          <cell r="G9">
            <v>24.5</v>
          </cell>
          <cell r="H9">
            <v>2.0499999999999998</v>
          </cell>
        </row>
        <row r="10">
          <cell r="B10" t="str">
            <v>BTS003 (beech)</v>
          </cell>
          <cell r="C10" t="str">
            <v>Pink Tower-beech wood</v>
          </cell>
          <cell r="D10">
            <v>21.66</v>
          </cell>
          <cell r="E10">
            <v>21</v>
          </cell>
          <cell r="F10">
            <v>20</v>
          </cell>
          <cell r="G10">
            <v>24.5</v>
          </cell>
          <cell r="H10">
            <v>2.5499999999999998</v>
          </cell>
        </row>
        <row r="11">
          <cell r="B11" t="str">
            <v>BTS003-1</v>
          </cell>
          <cell r="C11" t="str">
            <v>Control chart for pink tower</v>
          </cell>
          <cell r="D11">
            <v>1.19</v>
          </cell>
          <cell r="E11">
            <v>14.2</v>
          </cell>
          <cell r="F11">
            <v>14.2</v>
          </cell>
          <cell r="G11">
            <v>0.3</v>
          </cell>
          <cell r="H11">
            <v>0.06</v>
          </cell>
        </row>
        <row r="12">
          <cell r="B12" t="str">
            <v>BTS003-S</v>
          </cell>
          <cell r="C12" t="str">
            <v>MINI Pink Tower</v>
          </cell>
          <cell r="D12">
            <v>7.99</v>
          </cell>
          <cell r="E12">
            <v>19</v>
          </cell>
          <cell r="F12">
            <v>12</v>
          </cell>
          <cell r="G12">
            <v>7.5</v>
          </cell>
          <cell r="H12">
            <v>0.87</v>
          </cell>
        </row>
        <row r="13">
          <cell r="B13" t="str">
            <v>BTS003-2</v>
          </cell>
          <cell r="C13" t="str">
            <v xml:space="preserve">Pink Tower Stand </v>
          </cell>
          <cell r="D13">
            <v>4.33</v>
          </cell>
          <cell r="E13">
            <v>15.3</v>
          </cell>
          <cell r="F13">
            <v>15.3</v>
          </cell>
          <cell r="G13">
            <v>11</v>
          </cell>
          <cell r="H13">
            <v>0.28999999999999998</v>
          </cell>
        </row>
        <row r="14">
          <cell r="B14" t="str">
            <v>BTS004 (beech)</v>
          </cell>
          <cell r="C14" t="str">
            <v>Brown stair-beech wood</v>
          </cell>
          <cell r="D14">
            <v>31.66</v>
          </cell>
          <cell r="E14">
            <v>22</v>
          </cell>
          <cell r="F14">
            <v>17</v>
          </cell>
          <cell r="G14">
            <v>29.5</v>
          </cell>
          <cell r="H14">
            <v>5.62</v>
          </cell>
        </row>
        <row r="15">
          <cell r="B15" t="str">
            <v>BTS004-1</v>
          </cell>
          <cell r="C15" t="str">
            <v>control chart for brown stair</v>
          </cell>
          <cell r="D15">
            <v>1.19</v>
          </cell>
          <cell r="E15">
            <v>20.9</v>
          </cell>
          <cell r="F15">
            <v>14.1</v>
          </cell>
          <cell r="G15">
            <v>0.3</v>
          </cell>
          <cell r="H15">
            <v>0.1</v>
          </cell>
        </row>
        <row r="16">
          <cell r="B16" t="str">
            <v>BTS005</v>
          </cell>
          <cell r="C16" t="str">
            <v>Long Red rods</v>
          </cell>
          <cell r="D16">
            <v>17.489999999999998</v>
          </cell>
          <cell r="E16">
            <v>102.3</v>
          </cell>
          <cell r="F16">
            <v>8.1999999999999993</v>
          </cell>
          <cell r="G16">
            <v>6</v>
          </cell>
          <cell r="H16">
            <v>2.2000000000000002</v>
          </cell>
        </row>
        <row r="17">
          <cell r="B17" t="str">
            <v>BTS005-1</v>
          </cell>
          <cell r="C17" t="str">
            <v>Small Red Rods</v>
          </cell>
          <cell r="D17">
            <v>9.19</v>
          </cell>
          <cell r="E17"/>
          <cell r="F17"/>
          <cell r="G17"/>
          <cell r="H17"/>
        </row>
        <row r="18">
          <cell r="B18" t="str">
            <v>BTS006</v>
          </cell>
          <cell r="C18" t="str">
            <v>Color tablet 1- bass wood</v>
          </cell>
          <cell r="D18">
            <v>3.33</v>
          </cell>
          <cell r="E18">
            <v>10</v>
          </cell>
          <cell r="F18">
            <v>10</v>
          </cell>
          <cell r="G18">
            <v>5.5</v>
          </cell>
          <cell r="H18">
            <v>0.48</v>
          </cell>
        </row>
        <row r="19">
          <cell r="B19" t="str">
            <v>BTS007</v>
          </cell>
          <cell r="C19" t="str">
            <v>Color tablet  2 - bass wood</v>
          </cell>
          <cell r="D19">
            <v>7.52</v>
          </cell>
          <cell r="E19">
            <v>25.8</v>
          </cell>
          <cell r="F19">
            <v>10</v>
          </cell>
          <cell r="G19">
            <v>5.5</v>
          </cell>
          <cell r="H19">
            <v>0.44</v>
          </cell>
        </row>
        <row r="20">
          <cell r="B20" t="str">
            <v>BTS008</v>
          </cell>
          <cell r="C20" t="str">
            <v>Color tablet 3 - bass wood</v>
          </cell>
          <cell r="D20">
            <v>17.690000000000001</v>
          </cell>
          <cell r="E20">
            <v>26.7</v>
          </cell>
          <cell r="F20">
            <v>26.5</v>
          </cell>
          <cell r="G20">
            <v>5.6</v>
          </cell>
          <cell r="H20">
            <v>1.0900000000000001</v>
          </cell>
        </row>
        <row r="21">
          <cell r="B21" t="str">
            <v>BTS009</v>
          </cell>
          <cell r="C21" t="str">
            <v>Rorgh &amp; Smooth boards with box</v>
          </cell>
          <cell r="D21">
            <v>7.99</v>
          </cell>
          <cell r="E21">
            <v>26</v>
          </cell>
          <cell r="F21">
            <v>16</v>
          </cell>
          <cell r="G21">
            <v>4.7</v>
          </cell>
          <cell r="H21">
            <v>0.95</v>
          </cell>
        </row>
        <row r="22">
          <cell r="B22" t="str">
            <v>BTS010</v>
          </cell>
          <cell r="C22" t="str">
            <v>Touch boards with box</v>
          </cell>
          <cell r="D22">
            <v>7.99</v>
          </cell>
          <cell r="E22">
            <v>12.5</v>
          </cell>
          <cell r="F22">
            <v>18.7</v>
          </cell>
          <cell r="G22">
            <v>6.5</v>
          </cell>
          <cell r="H22">
            <v>0.69</v>
          </cell>
        </row>
        <row r="23">
          <cell r="B23" t="str">
            <v>BTS011</v>
          </cell>
          <cell r="C23" t="str">
            <v>Baric tablets with box</v>
          </cell>
          <cell r="D23">
            <v>9.17</v>
          </cell>
          <cell r="E23">
            <v>27.5</v>
          </cell>
          <cell r="F23">
            <v>10</v>
          </cell>
          <cell r="G23">
            <v>6.5</v>
          </cell>
          <cell r="H23">
            <v>0.8</v>
          </cell>
        </row>
        <row r="24">
          <cell r="B24" t="str">
            <v>BTS012</v>
          </cell>
          <cell r="C24" t="str">
            <v>Geometric demonstration tray</v>
          </cell>
          <cell r="D24">
            <v>12.59</v>
          </cell>
          <cell r="E24">
            <v>59</v>
          </cell>
          <cell r="F24">
            <v>40</v>
          </cell>
          <cell r="G24">
            <v>3.1</v>
          </cell>
          <cell r="H24">
            <v>2.0499999999999998</v>
          </cell>
        </row>
        <row r="25">
          <cell r="B25" t="str">
            <v>BTS012-1</v>
          </cell>
          <cell r="C25" t="str">
            <v>Cards For Geometric Demonstration Tray</v>
          </cell>
          <cell r="D25">
            <v>2.99</v>
          </cell>
          <cell r="E25"/>
          <cell r="F25"/>
          <cell r="G25"/>
          <cell r="H25"/>
        </row>
        <row r="26">
          <cell r="B26" t="str">
            <v>BTS012-2</v>
          </cell>
          <cell r="C26" t="str">
            <v>Geometric Form Cards</v>
          </cell>
          <cell r="D26">
            <v>8.99</v>
          </cell>
          <cell r="E26">
            <v>14</v>
          </cell>
          <cell r="F26">
            <v>14</v>
          </cell>
          <cell r="G26">
            <v>4</v>
          </cell>
          <cell r="H26">
            <v>0.72</v>
          </cell>
        </row>
        <row r="27">
          <cell r="B27" t="str">
            <v>BTS012-4</v>
          </cell>
          <cell r="C27" t="str">
            <v>Geometric Paper Card boxes</v>
          </cell>
          <cell r="D27">
            <v>9.17</v>
          </cell>
          <cell r="E27">
            <v>55.6</v>
          </cell>
          <cell r="F27">
            <v>37</v>
          </cell>
          <cell r="G27">
            <v>4.5</v>
          </cell>
          <cell r="H27">
            <v>0.6</v>
          </cell>
        </row>
        <row r="28">
          <cell r="B28" t="str">
            <v>BTS012-3</v>
          </cell>
          <cell r="C28" t="str">
            <v>Geometric full PVC cards</v>
          </cell>
          <cell r="D28">
            <v>1.28</v>
          </cell>
          <cell r="E28"/>
          <cell r="F28"/>
          <cell r="G28"/>
          <cell r="H28"/>
        </row>
        <row r="29">
          <cell r="B29" t="str">
            <v xml:space="preserve">BTS012-5   </v>
          </cell>
          <cell r="C29" t="str">
            <v>6 grid shelf</v>
          </cell>
          <cell r="D29">
            <v>7.59</v>
          </cell>
          <cell r="E29">
            <v>20</v>
          </cell>
          <cell r="F29">
            <v>16.5</v>
          </cell>
          <cell r="G29">
            <v>15</v>
          </cell>
          <cell r="H29">
            <v>0.73</v>
          </cell>
        </row>
        <row r="30">
          <cell r="B30" t="str">
            <v>BTS013</v>
          </cell>
          <cell r="C30" t="str">
            <v>Geometric cabinet</v>
          </cell>
          <cell r="D30">
            <v>53.39</v>
          </cell>
          <cell r="E30">
            <v>51</v>
          </cell>
          <cell r="F30">
            <v>35</v>
          </cell>
          <cell r="G30">
            <v>26</v>
          </cell>
          <cell r="H30">
            <v>9.4600000000000009</v>
          </cell>
        </row>
        <row r="31">
          <cell r="B31" t="str">
            <v>BTS014</v>
          </cell>
          <cell r="C31" t="str">
            <v>Sound boxes</v>
          </cell>
          <cell r="D31">
            <v>14.16</v>
          </cell>
          <cell r="E31">
            <v>19</v>
          </cell>
          <cell r="F31">
            <v>14</v>
          </cell>
          <cell r="G31">
            <v>9.3000000000000007</v>
          </cell>
          <cell r="H31">
            <v>0.76</v>
          </cell>
        </row>
        <row r="32">
          <cell r="B32" t="str">
            <v>BTS015</v>
          </cell>
          <cell r="C32" t="str">
            <v xml:space="preserve">Constructive Triangles w/ blue triangles and five boxes </v>
          </cell>
          <cell r="D32">
            <v>48.49</v>
          </cell>
          <cell r="E32">
            <v>26.4</v>
          </cell>
          <cell r="F32">
            <v>24</v>
          </cell>
          <cell r="G32">
            <v>16.600000000000001</v>
          </cell>
          <cell r="H32">
            <v>2.75</v>
          </cell>
        </row>
        <row r="33">
          <cell r="B33" t="str">
            <v>BTS016</v>
          </cell>
          <cell r="C33" t="str">
            <v xml:space="preserve">Box of Blue Triangles </v>
          </cell>
          <cell r="D33">
            <v>5.99</v>
          </cell>
          <cell r="E33">
            <v>26.5</v>
          </cell>
          <cell r="F33">
            <v>17.5</v>
          </cell>
          <cell r="G33">
            <v>3.2</v>
          </cell>
          <cell r="H33">
            <v>0.55000000000000004</v>
          </cell>
        </row>
        <row r="34">
          <cell r="B34" t="str">
            <v>BTS017</v>
          </cell>
          <cell r="C34" t="str">
            <v xml:space="preserve"> mysterious bag</v>
          </cell>
          <cell r="D34">
            <v>5.69</v>
          </cell>
          <cell r="E34">
            <v>15.6</v>
          </cell>
          <cell r="F34">
            <v>12</v>
          </cell>
          <cell r="G34">
            <v>4</v>
          </cell>
          <cell r="H34">
            <v>0.2</v>
          </cell>
        </row>
        <row r="35">
          <cell r="B35" t="str">
            <v>BTS018</v>
          </cell>
          <cell r="C35" t="str">
            <v>Thermic tablets with box</v>
          </cell>
          <cell r="D35">
            <v>9.19</v>
          </cell>
          <cell r="E35">
            <v>16.2</v>
          </cell>
          <cell r="F35">
            <v>12.2</v>
          </cell>
          <cell r="G35">
            <v>6.8</v>
          </cell>
          <cell r="H35">
            <v>0.54</v>
          </cell>
        </row>
        <row r="36">
          <cell r="B36" t="str">
            <v>BTS019</v>
          </cell>
          <cell r="C36" t="str">
            <v>rectangle wood bar</v>
          </cell>
          <cell r="D36">
            <v>6.59</v>
          </cell>
          <cell r="E36">
            <v>25</v>
          </cell>
          <cell r="F36">
            <v>10</v>
          </cell>
          <cell r="G36">
            <v>5.5</v>
          </cell>
          <cell r="H36">
            <v>0.57999999999999996</v>
          </cell>
        </row>
        <row r="37">
          <cell r="B37" t="str">
            <v>BTS020</v>
          </cell>
          <cell r="C37" t="str">
            <v>Cloth box</v>
          </cell>
          <cell r="D37">
            <v>7.53</v>
          </cell>
          <cell r="E37">
            <v>16.899999999999999</v>
          </cell>
          <cell r="F37">
            <v>17.100000000000001</v>
          </cell>
          <cell r="G37">
            <v>3.9</v>
          </cell>
          <cell r="H37">
            <v>0.34</v>
          </cell>
        </row>
        <row r="38">
          <cell r="B38" t="str">
            <v>BTS021</v>
          </cell>
          <cell r="C38" t="str">
            <v>Cloth box</v>
          </cell>
          <cell r="D38">
            <v>5.84</v>
          </cell>
          <cell r="E38">
            <v>16.899999999999999</v>
          </cell>
          <cell r="F38">
            <v>17.100000000000001</v>
          </cell>
          <cell r="G38">
            <v>3.9</v>
          </cell>
          <cell r="H38">
            <v>0.34</v>
          </cell>
        </row>
        <row r="39">
          <cell r="B39" t="str">
            <v>BTS024</v>
          </cell>
          <cell r="C39" t="str">
            <v>smelling bottles</v>
          </cell>
          <cell r="D39">
            <v>14.16</v>
          </cell>
          <cell r="E39">
            <v>21.2</v>
          </cell>
          <cell r="F39">
            <v>21.4</v>
          </cell>
          <cell r="G39">
            <v>10.5</v>
          </cell>
          <cell r="H39">
            <v>0.97</v>
          </cell>
        </row>
        <row r="40">
          <cell r="B40" t="str">
            <v>BTS025</v>
          </cell>
          <cell r="C40" t="str">
            <v>Taste bottle</v>
          </cell>
          <cell r="D40">
            <v>9.99</v>
          </cell>
          <cell r="E40">
            <v>23.9</v>
          </cell>
          <cell r="F40">
            <v>11.1</v>
          </cell>
          <cell r="G40">
            <v>10.5</v>
          </cell>
          <cell r="H40">
            <v>0.8</v>
          </cell>
        </row>
        <row r="41">
          <cell r="B41" t="str">
            <v>BTS026</v>
          </cell>
          <cell r="C41" t="str">
            <v>pressure cylinders</v>
          </cell>
          <cell r="D41">
            <v>11.99</v>
          </cell>
          <cell r="E41">
            <v>31</v>
          </cell>
          <cell r="F41">
            <v>11.1</v>
          </cell>
          <cell r="G41">
            <v>8.4</v>
          </cell>
          <cell r="H41">
            <v>0.6</v>
          </cell>
        </row>
        <row r="42">
          <cell r="B42" t="str">
            <v>BTS027</v>
          </cell>
          <cell r="C42" t="str">
            <v>Roman Arch</v>
          </cell>
          <cell r="D42">
            <v>24.99</v>
          </cell>
          <cell r="E42">
            <v>36</v>
          </cell>
          <cell r="F42">
            <v>23.5</v>
          </cell>
          <cell r="G42">
            <v>12</v>
          </cell>
          <cell r="H42">
            <v>2.34</v>
          </cell>
        </row>
        <row r="43">
          <cell r="B43" t="str">
            <v>BTS027-S</v>
          </cell>
          <cell r="C43" t="str">
            <v>Small Roman Arch</v>
          </cell>
          <cell r="D43">
            <v>19.989999999999998</v>
          </cell>
          <cell r="E43"/>
          <cell r="F43"/>
          <cell r="G43"/>
          <cell r="H43"/>
        </row>
        <row r="44">
          <cell r="B44" t="str">
            <v xml:space="preserve">BTS0029    </v>
          </cell>
          <cell r="C44" t="str">
            <v>touching</v>
          </cell>
          <cell r="D44">
            <v>10.83</v>
          </cell>
          <cell r="E44">
            <v>40.200000000000003</v>
          </cell>
          <cell r="F44">
            <v>10.5</v>
          </cell>
          <cell r="G44">
            <v>5.5</v>
          </cell>
          <cell r="H44">
            <v>0.83</v>
          </cell>
        </row>
        <row r="45">
          <cell r="B45" t="str">
            <v>BTS030</v>
          </cell>
          <cell r="C45" t="str">
            <v>Color Resemblance Sorting Task</v>
          </cell>
          <cell r="D45">
            <v>27.49</v>
          </cell>
          <cell r="E45">
            <v>30.5</v>
          </cell>
          <cell r="F45">
            <v>30.5</v>
          </cell>
          <cell r="G45">
            <v>7</v>
          </cell>
          <cell r="H45">
            <v>1.75</v>
          </cell>
        </row>
        <row r="46">
          <cell r="B46" t="str">
            <v>BTS032</v>
          </cell>
          <cell r="C46" t="str">
            <v>thousand cubes</v>
          </cell>
          <cell r="D46">
            <v>10.83</v>
          </cell>
          <cell r="E46"/>
          <cell r="F46"/>
          <cell r="G46"/>
          <cell r="H46"/>
        </row>
        <row r="47">
          <cell r="B47" t="str">
            <v>BTS031</v>
          </cell>
          <cell r="C47" t="str">
            <v>mysterious box</v>
          </cell>
          <cell r="D47">
            <v>16.12</v>
          </cell>
          <cell r="E47"/>
          <cell r="F47"/>
          <cell r="G47"/>
          <cell r="H47"/>
        </row>
        <row r="48">
          <cell r="B48" t="str">
            <v>BTS033</v>
          </cell>
          <cell r="C48" t="str">
            <v>Thermic bottles w/box</v>
          </cell>
          <cell r="D48">
            <v>18.989999999999998</v>
          </cell>
          <cell r="E48">
            <v>16.2</v>
          </cell>
          <cell r="F48">
            <v>12.2</v>
          </cell>
          <cell r="G48">
            <v>6.8</v>
          </cell>
          <cell r="H48">
            <v>0.54</v>
          </cell>
        </row>
        <row r="49">
          <cell r="B49" t="str">
            <v>BTS034</v>
          </cell>
          <cell r="C49" t="str">
            <v>Blind fold</v>
          </cell>
          <cell r="D49">
            <v>1.99</v>
          </cell>
          <cell r="E49"/>
          <cell r="F49"/>
          <cell r="G49"/>
          <cell r="H49"/>
        </row>
        <row r="50">
          <cell r="B50" t="str">
            <v>BTS0035</v>
          </cell>
          <cell r="C50" t="str">
            <v>Circular square and triangle</v>
          </cell>
          <cell r="D50">
            <v>16.93</v>
          </cell>
          <cell r="E50">
            <v>35</v>
          </cell>
          <cell r="F50">
            <v>15.4</v>
          </cell>
          <cell r="G50">
            <v>3.5</v>
          </cell>
          <cell r="H50">
            <v>0.35</v>
          </cell>
        </row>
        <row r="51">
          <cell r="B51" t="str">
            <v>BTS0036</v>
          </cell>
          <cell r="C51" t="str">
            <v>Three color disk groub</v>
          </cell>
          <cell r="D51">
            <v>4.3899999999999997</v>
          </cell>
          <cell r="E51"/>
          <cell r="F51"/>
          <cell r="G51"/>
          <cell r="H51"/>
        </row>
        <row r="52">
          <cell r="B52" t="str">
            <v>BTS0038</v>
          </cell>
          <cell r="C52" t="str">
            <v>500G Weight with tray</v>
          </cell>
          <cell r="D52">
            <v>9.17</v>
          </cell>
          <cell r="E52">
            <v>14</v>
          </cell>
          <cell r="F52">
            <v>5.5</v>
          </cell>
          <cell r="G52">
            <v>6</v>
          </cell>
          <cell r="H52">
            <v>0.73</v>
          </cell>
        </row>
        <row r="53">
          <cell r="B53" t="str">
            <v>BTS0039</v>
          </cell>
          <cell r="C53" t="str">
            <v>1000G Weight with tray</v>
          </cell>
          <cell r="D53">
            <v>9.99</v>
          </cell>
          <cell r="E53">
            <v>17</v>
          </cell>
          <cell r="F53">
            <v>6.5</v>
          </cell>
          <cell r="G53">
            <v>6.8</v>
          </cell>
          <cell r="H53">
            <v>1.3</v>
          </cell>
        </row>
        <row r="54">
          <cell r="B54" t="str">
            <v>BTS0037</v>
          </cell>
          <cell r="C54" t="str">
            <v>Bell</v>
          </cell>
          <cell r="D54">
            <v>45.99</v>
          </cell>
          <cell r="E54"/>
          <cell r="F54"/>
          <cell r="G54"/>
          <cell r="H54"/>
        </row>
        <row r="55">
          <cell r="B55" t="str">
            <v>BTP001</v>
          </cell>
          <cell r="C55" t="str">
            <v>Clock</v>
          </cell>
          <cell r="D55">
            <v>25.43</v>
          </cell>
          <cell r="E55">
            <v>34</v>
          </cell>
          <cell r="F55">
            <v>33</v>
          </cell>
          <cell r="G55">
            <v>8</v>
          </cell>
          <cell r="H55">
            <v>2.19</v>
          </cell>
        </row>
        <row r="56">
          <cell r="B56" t="str">
            <v>BTP002</v>
          </cell>
          <cell r="C56" t="str">
            <v>Simple clock</v>
          </cell>
          <cell r="D56">
            <v>5.99</v>
          </cell>
          <cell r="E56">
            <v>28.8</v>
          </cell>
          <cell r="F56">
            <v>28.8</v>
          </cell>
          <cell r="G56">
            <v>3.1</v>
          </cell>
          <cell r="H56">
            <v>0.57999999999999996</v>
          </cell>
        </row>
        <row r="57">
          <cell r="B57" t="str">
            <v>BTP003</v>
          </cell>
          <cell r="C57" t="str">
            <v>Dressing Frames Stand For 12 (No Frame)</v>
          </cell>
          <cell r="D57">
            <v>35.17</v>
          </cell>
          <cell r="E57">
            <v>34.99</v>
          </cell>
          <cell r="F57">
            <v>34.700000000000003</v>
          </cell>
          <cell r="G57">
            <v>98</v>
          </cell>
          <cell r="H57">
            <v>5.5</v>
          </cell>
        </row>
        <row r="58">
          <cell r="B58" t="str">
            <v>BTP004</v>
          </cell>
          <cell r="C58" t="str">
            <v>Dressing Frames Stand For 6 (No Frame)</v>
          </cell>
          <cell r="D58">
            <v>19.329999999999998</v>
          </cell>
          <cell r="E58">
            <v>34</v>
          </cell>
          <cell r="F58">
            <v>36.5</v>
          </cell>
          <cell r="G58">
            <v>8</v>
          </cell>
          <cell r="H58">
            <v>1.4</v>
          </cell>
        </row>
        <row r="59">
          <cell r="B59" t="str">
            <v>BTP005</v>
          </cell>
          <cell r="C59" t="str">
            <v>Buttoning Frame With Small Buttons</v>
          </cell>
          <cell r="D59">
            <v>4.99</v>
          </cell>
          <cell r="E59">
            <v>30.8</v>
          </cell>
          <cell r="F59">
            <v>30</v>
          </cell>
          <cell r="G59">
            <v>1.7</v>
          </cell>
          <cell r="H59">
            <v>0.25</v>
          </cell>
        </row>
        <row r="60">
          <cell r="B60" t="str">
            <v>BTP005-2</v>
          </cell>
          <cell r="C60" t="str">
            <v>Buttoning Frame With Small Buttons(Nienhuis style)</v>
          </cell>
          <cell r="D60">
            <v>7.99</v>
          </cell>
          <cell r="E60">
            <v>30.8</v>
          </cell>
          <cell r="F60">
            <v>30</v>
          </cell>
          <cell r="G60">
            <v>1.7</v>
          </cell>
          <cell r="H60">
            <v>0.25</v>
          </cell>
        </row>
        <row r="61">
          <cell r="B61" t="str">
            <v>BTP006</v>
          </cell>
          <cell r="C61" t="str">
            <v>Buttoning Frame With Large Buttons</v>
          </cell>
          <cell r="D61">
            <v>4.99</v>
          </cell>
          <cell r="E61">
            <v>30.8</v>
          </cell>
          <cell r="F61">
            <v>30</v>
          </cell>
          <cell r="G61">
            <v>1.7</v>
          </cell>
          <cell r="H61">
            <v>0.25</v>
          </cell>
        </row>
        <row r="62">
          <cell r="B62" t="str">
            <v>BTP006-2</v>
          </cell>
          <cell r="C62" t="str">
            <v>Buttoning Frame With Large Buttons(Nienhuis style)</v>
          </cell>
          <cell r="D62">
            <v>7.99</v>
          </cell>
          <cell r="E62">
            <v>30.8</v>
          </cell>
          <cell r="F62">
            <v>30</v>
          </cell>
          <cell r="G62">
            <v>1.7</v>
          </cell>
          <cell r="H62">
            <v>0.25</v>
          </cell>
        </row>
        <row r="63">
          <cell r="B63" t="str">
            <v>BTP007</v>
          </cell>
          <cell r="C63" t="str">
            <v xml:space="preserve">Bow Tying Frame </v>
          </cell>
          <cell r="D63">
            <v>4.99</v>
          </cell>
          <cell r="E63">
            <v>30.8</v>
          </cell>
          <cell r="F63">
            <v>30</v>
          </cell>
          <cell r="G63">
            <v>1.7</v>
          </cell>
          <cell r="H63">
            <v>0.25</v>
          </cell>
        </row>
        <row r="64">
          <cell r="B64" t="str">
            <v>BTP007-2</v>
          </cell>
          <cell r="C64" t="str">
            <v>Bow Tying Frame(Nienhuis style)</v>
          </cell>
          <cell r="D64">
            <v>7.99</v>
          </cell>
          <cell r="E64">
            <v>30.8</v>
          </cell>
          <cell r="F64">
            <v>30</v>
          </cell>
          <cell r="G64">
            <v>1.7</v>
          </cell>
          <cell r="H64">
            <v>0.25</v>
          </cell>
        </row>
        <row r="65">
          <cell r="B65" t="str">
            <v>BTP008</v>
          </cell>
          <cell r="C65" t="str">
            <v>Lacing Frame</v>
          </cell>
          <cell r="D65">
            <v>4.99</v>
          </cell>
          <cell r="E65">
            <v>30.8</v>
          </cell>
          <cell r="F65">
            <v>30</v>
          </cell>
          <cell r="G65">
            <v>1.7</v>
          </cell>
          <cell r="H65">
            <v>0.25</v>
          </cell>
        </row>
        <row r="66">
          <cell r="B66" t="str">
            <v>BTP008-2</v>
          </cell>
          <cell r="C66" t="str">
            <v>Lacing  Frame(Nienhuis style)</v>
          </cell>
          <cell r="D66">
            <v>7.99</v>
          </cell>
          <cell r="E66">
            <v>30.8</v>
          </cell>
          <cell r="F66">
            <v>30</v>
          </cell>
          <cell r="G66">
            <v>1.7</v>
          </cell>
          <cell r="H66">
            <v>0.25</v>
          </cell>
        </row>
        <row r="67">
          <cell r="B67" t="str">
            <v>BTP009</v>
          </cell>
          <cell r="C67" t="str">
            <v>Safety Pin Frame</v>
          </cell>
          <cell r="D67">
            <v>4.99</v>
          </cell>
          <cell r="E67">
            <v>30.8</v>
          </cell>
          <cell r="F67">
            <v>30</v>
          </cell>
          <cell r="G67">
            <v>1.7</v>
          </cell>
          <cell r="H67">
            <v>0.25</v>
          </cell>
        </row>
        <row r="68">
          <cell r="B68" t="str">
            <v>BTP009-2</v>
          </cell>
          <cell r="C68" t="str">
            <v>Safety Pins Frame(Nienhuis style)</v>
          </cell>
          <cell r="D68">
            <v>7.99</v>
          </cell>
          <cell r="E68">
            <v>30.8</v>
          </cell>
          <cell r="F68">
            <v>30</v>
          </cell>
          <cell r="G68">
            <v>1.7</v>
          </cell>
          <cell r="H68">
            <v>0.25</v>
          </cell>
        </row>
        <row r="69">
          <cell r="B69" t="str">
            <v>BTP0010</v>
          </cell>
          <cell r="C69" t="str">
            <v xml:space="preserve">Hook and Eye Frame </v>
          </cell>
          <cell r="D69">
            <v>4.99</v>
          </cell>
          <cell r="E69">
            <v>30.8</v>
          </cell>
          <cell r="F69">
            <v>30</v>
          </cell>
          <cell r="G69">
            <v>1.7</v>
          </cell>
          <cell r="H69">
            <v>0.25</v>
          </cell>
        </row>
        <row r="70">
          <cell r="B70" t="str">
            <v>BTP0010-2</v>
          </cell>
          <cell r="C70" t="str">
            <v>Hook And  Eye  Frame(Nienhuis style)</v>
          </cell>
          <cell r="D70">
            <v>7.99</v>
          </cell>
          <cell r="E70">
            <v>30.8</v>
          </cell>
          <cell r="F70">
            <v>30</v>
          </cell>
          <cell r="G70">
            <v>1.7</v>
          </cell>
          <cell r="H70">
            <v>0.25</v>
          </cell>
        </row>
        <row r="71">
          <cell r="B71" t="str">
            <v>BTP0011</v>
          </cell>
          <cell r="C71" t="str">
            <v>Snapping Frame</v>
          </cell>
          <cell r="D71">
            <v>4.99</v>
          </cell>
          <cell r="E71">
            <v>30.8</v>
          </cell>
          <cell r="F71">
            <v>30</v>
          </cell>
          <cell r="G71">
            <v>1.7</v>
          </cell>
          <cell r="H71">
            <v>0.25</v>
          </cell>
        </row>
        <row r="72">
          <cell r="B72" t="str">
            <v>BTP0011-2</v>
          </cell>
          <cell r="C72" t="str">
            <v>Snapping  Frame(Nienhuis style)</v>
          </cell>
          <cell r="D72">
            <v>7.99</v>
          </cell>
          <cell r="E72">
            <v>30.8</v>
          </cell>
          <cell r="F72">
            <v>30</v>
          </cell>
          <cell r="G72">
            <v>1.7</v>
          </cell>
          <cell r="H72">
            <v>0.25</v>
          </cell>
        </row>
        <row r="73">
          <cell r="B73" t="str">
            <v>BTP0012</v>
          </cell>
          <cell r="C73" t="str">
            <v>Zipping Frame</v>
          </cell>
          <cell r="D73">
            <v>4.99</v>
          </cell>
          <cell r="E73">
            <v>30.8</v>
          </cell>
          <cell r="F73">
            <v>30</v>
          </cell>
          <cell r="G73">
            <v>1.7</v>
          </cell>
          <cell r="H73">
            <v>0.25</v>
          </cell>
        </row>
        <row r="74">
          <cell r="B74" t="str">
            <v>BTP0012-2</v>
          </cell>
          <cell r="C74" t="str">
            <v>Zipping  Frame(Nienhuis style)</v>
          </cell>
          <cell r="D74">
            <v>7.99</v>
          </cell>
          <cell r="E74">
            <v>30.8</v>
          </cell>
          <cell r="F74">
            <v>30</v>
          </cell>
          <cell r="G74">
            <v>1.7</v>
          </cell>
          <cell r="H74">
            <v>0.25</v>
          </cell>
        </row>
        <row r="75">
          <cell r="B75" t="str">
            <v>BTP0013</v>
          </cell>
          <cell r="C75" t="str">
            <v>Buckling Frame</v>
          </cell>
          <cell r="D75">
            <v>5.99</v>
          </cell>
          <cell r="E75">
            <v>30.8</v>
          </cell>
          <cell r="F75">
            <v>30</v>
          </cell>
          <cell r="G75">
            <v>1.7</v>
          </cell>
          <cell r="H75">
            <v>0.25</v>
          </cell>
        </row>
        <row r="76">
          <cell r="B76" t="str">
            <v>BTP0013-2</v>
          </cell>
          <cell r="C76" t="str">
            <v>Buckling  Frame(Nienhuis style)</v>
          </cell>
          <cell r="D76">
            <v>7.99</v>
          </cell>
          <cell r="E76">
            <v>30.8</v>
          </cell>
          <cell r="F76">
            <v>30</v>
          </cell>
          <cell r="G76">
            <v>1.7</v>
          </cell>
          <cell r="H76">
            <v>0.25</v>
          </cell>
        </row>
        <row r="77">
          <cell r="B77" t="str">
            <v>BTP0014</v>
          </cell>
          <cell r="C77" t="str">
            <v xml:space="preserve">Plastic Buckling Frame </v>
          </cell>
          <cell r="D77">
            <v>4.99</v>
          </cell>
          <cell r="E77">
            <v>30.8</v>
          </cell>
          <cell r="F77">
            <v>30</v>
          </cell>
          <cell r="G77">
            <v>1.7</v>
          </cell>
          <cell r="H77">
            <v>0.25</v>
          </cell>
        </row>
        <row r="78">
          <cell r="B78" t="str">
            <v>BTP0014-2</v>
          </cell>
          <cell r="C78" t="str">
            <v>Clothes insert button(Nienhuis style)</v>
          </cell>
          <cell r="D78">
            <v>7.99</v>
          </cell>
          <cell r="E78">
            <v>30.8</v>
          </cell>
          <cell r="F78">
            <v>30</v>
          </cell>
          <cell r="G78">
            <v>1.7</v>
          </cell>
          <cell r="H78">
            <v>0.25</v>
          </cell>
        </row>
        <row r="79">
          <cell r="B79" t="str">
            <v>BTP0015</v>
          </cell>
          <cell r="C79" t="str">
            <v>Shoe Lacing Frame</v>
          </cell>
          <cell r="D79">
            <v>5.99</v>
          </cell>
          <cell r="E79">
            <v>30.8</v>
          </cell>
          <cell r="F79">
            <v>30</v>
          </cell>
          <cell r="G79">
            <v>1.7</v>
          </cell>
          <cell r="H79">
            <v>0.25</v>
          </cell>
        </row>
        <row r="80">
          <cell r="B80" t="str">
            <v>BTP0015-2</v>
          </cell>
          <cell r="C80" t="str">
            <v>Shoe Lacing Dressing Frame(Nienhuis style)</v>
          </cell>
          <cell r="D80">
            <v>7.99</v>
          </cell>
          <cell r="E80">
            <v>30.8</v>
          </cell>
          <cell r="F80">
            <v>30</v>
          </cell>
          <cell r="G80">
            <v>1.7</v>
          </cell>
          <cell r="H80">
            <v>0.25</v>
          </cell>
        </row>
        <row r="81">
          <cell r="B81" t="str">
            <v>BTP0016</v>
          </cell>
          <cell r="C81" t="str">
            <v>Velcro Frame</v>
          </cell>
          <cell r="D81">
            <v>5.99</v>
          </cell>
          <cell r="E81">
            <v>30.8</v>
          </cell>
          <cell r="F81">
            <v>30</v>
          </cell>
          <cell r="G81">
            <v>1.7</v>
          </cell>
          <cell r="H81">
            <v>0.25</v>
          </cell>
        </row>
        <row r="82">
          <cell r="B82" t="str">
            <v>BTP0016-2</v>
          </cell>
          <cell r="C82" t="str">
            <v>Velcro Frame(Nienhuis style)</v>
          </cell>
          <cell r="D82">
            <v>7.99</v>
          </cell>
          <cell r="E82">
            <v>30.8</v>
          </cell>
          <cell r="F82">
            <v>30</v>
          </cell>
          <cell r="G82">
            <v>1.7</v>
          </cell>
          <cell r="H82">
            <v>0.25</v>
          </cell>
        </row>
        <row r="83">
          <cell r="B83" t="str">
            <v>BTP0017-1</v>
          </cell>
          <cell r="C83" t="str">
            <v>wooden tray big</v>
          </cell>
          <cell r="D83">
            <v>5.99</v>
          </cell>
          <cell r="E83">
            <v>34.799999999999997</v>
          </cell>
          <cell r="F83">
            <v>24.8</v>
          </cell>
          <cell r="G83">
            <v>5.0999999999999996</v>
          </cell>
          <cell r="H83">
            <v>0.3</v>
          </cell>
        </row>
        <row r="84">
          <cell r="B84" t="str">
            <v>BTP0017-2</v>
          </cell>
          <cell r="C84" t="str">
            <v>wooden tray medium</v>
          </cell>
          <cell r="D84">
            <v>4.99</v>
          </cell>
          <cell r="E84">
            <v>35.700000000000003</v>
          </cell>
          <cell r="F84">
            <v>25.6</v>
          </cell>
          <cell r="G84">
            <v>7</v>
          </cell>
          <cell r="H84">
            <v>0.43</v>
          </cell>
        </row>
        <row r="85">
          <cell r="B85" t="str">
            <v>BTP0017-3</v>
          </cell>
          <cell r="C85" t="str">
            <v>wooden tray small</v>
          </cell>
          <cell r="D85">
            <v>4.47</v>
          </cell>
          <cell r="E85">
            <v>29.9</v>
          </cell>
          <cell r="F85">
            <v>19.8</v>
          </cell>
          <cell r="G85">
            <v>5.5</v>
          </cell>
          <cell r="H85">
            <v>0.25</v>
          </cell>
        </row>
        <row r="86">
          <cell r="B86" t="str">
            <v>BTP0017-4</v>
          </cell>
          <cell r="C86" t="str">
            <v>Mini Wooden Tray</v>
          </cell>
          <cell r="D86">
            <v>3.39</v>
          </cell>
          <cell r="E86">
            <v>20</v>
          </cell>
          <cell r="F86">
            <v>12.5</v>
          </cell>
          <cell r="G86">
            <v>6</v>
          </cell>
          <cell r="H86">
            <v>0.19</v>
          </cell>
        </row>
        <row r="87">
          <cell r="B87" t="str">
            <v>BTP0017-5</v>
          </cell>
          <cell r="C87" t="str">
            <v>4 Compartment Sorting Tray</v>
          </cell>
          <cell r="D87">
            <v>4.1900000000000004</v>
          </cell>
          <cell r="E87">
            <v>27</v>
          </cell>
          <cell r="F87">
            <v>14.5</v>
          </cell>
          <cell r="G87">
            <v>6</v>
          </cell>
          <cell r="H87">
            <v>0.3</v>
          </cell>
        </row>
        <row r="88">
          <cell r="B88" t="str">
            <v>BTP0017-6</v>
          </cell>
          <cell r="C88" t="str">
            <v>3 Compartment Sorting Tray</v>
          </cell>
          <cell r="D88">
            <v>3.79</v>
          </cell>
          <cell r="E88">
            <v>21.5</v>
          </cell>
          <cell r="F88">
            <v>14.3</v>
          </cell>
          <cell r="G88">
            <v>6</v>
          </cell>
          <cell r="H88">
            <v>0.26</v>
          </cell>
        </row>
        <row r="89">
          <cell r="B89" t="str">
            <v>BTP0019</v>
          </cell>
          <cell r="C89" t="str">
            <v xml:space="preserve">Floor SMALL </v>
          </cell>
          <cell r="D89">
            <v>2.99</v>
          </cell>
          <cell r="E89">
            <v>60</v>
          </cell>
          <cell r="F89">
            <v>40</v>
          </cell>
          <cell r="G89"/>
          <cell r="H89"/>
        </row>
        <row r="90">
          <cell r="B90" t="str">
            <v>BTP0019-1</v>
          </cell>
          <cell r="C90" t="str">
            <v>Floor MIDDLE</v>
          </cell>
          <cell r="D90">
            <v>3.79</v>
          </cell>
          <cell r="E90">
            <v>80</v>
          </cell>
          <cell r="F90">
            <v>60</v>
          </cell>
          <cell r="G90"/>
          <cell r="H90"/>
        </row>
        <row r="91">
          <cell r="B91" t="str">
            <v>BTP0019-2</v>
          </cell>
          <cell r="C91" t="str">
            <v>Floor LAGER</v>
          </cell>
          <cell r="D91">
            <v>4.76</v>
          </cell>
          <cell r="E91">
            <v>110</v>
          </cell>
          <cell r="F91">
            <v>70</v>
          </cell>
          <cell r="G91"/>
          <cell r="H91"/>
        </row>
        <row r="92">
          <cell r="B92" t="str">
            <v>BTP0019-4</v>
          </cell>
          <cell r="C92" t="str">
            <v xml:space="preserve"> cotton work mat (small)</v>
          </cell>
          <cell r="D92">
            <v>2.99</v>
          </cell>
          <cell r="E92">
            <v>60</v>
          </cell>
          <cell r="F92">
            <v>40</v>
          </cell>
          <cell r="G92"/>
          <cell r="H92">
            <v>0.28999999999999998</v>
          </cell>
        </row>
        <row r="93">
          <cell r="B93" t="str">
            <v>BTP0019-5</v>
          </cell>
          <cell r="C93" t="str">
            <v xml:space="preserve"> cotton work mat (middle)</v>
          </cell>
          <cell r="D93">
            <v>3.79</v>
          </cell>
          <cell r="E93">
            <v>80</v>
          </cell>
          <cell r="F93">
            <v>60</v>
          </cell>
          <cell r="G93"/>
          <cell r="H93">
            <v>0.57999999999999996</v>
          </cell>
        </row>
        <row r="94">
          <cell r="B94" t="str">
            <v>BTP0019-6</v>
          </cell>
          <cell r="C94" t="str">
            <v xml:space="preserve"> cotton work mat (large)</v>
          </cell>
          <cell r="D94">
            <v>4.79</v>
          </cell>
          <cell r="E94">
            <v>110</v>
          </cell>
          <cell r="F94">
            <v>70</v>
          </cell>
          <cell r="G94"/>
          <cell r="H94">
            <v>0.75</v>
          </cell>
        </row>
        <row r="95">
          <cell r="B95" t="str">
            <v>BTP0019-7</v>
          </cell>
          <cell r="C95" t="str">
            <v>Colour blanket</v>
          </cell>
          <cell r="D95">
            <v>9.19</v>
          </cell>
          <cell r="E95">
            <v>100</v>
          </cell>
          <cell r="F95">
            <v>82</v>
          </cell>
          <cell r="G95"/>
          <cell r="H95">
            <v>0.88</v>
          </cell>
        </row>
        <row r="96">
          <cell r="B96" t="str">
            <v xml:space="preserve">BTP0018  </v>
          </cell>
          <cell r="C96" t="str">
            <v>Floor Mat Holder with wheels</v>
          </cell>
          <cell r="D96">
            <v>38.99</v>
          </cell>
          <cell r="E96"/>
          <cell r="F96"/>
          <cell r="G96"/>
          <cell r="H96">
            <v>10</v>
          </cell>
        </row>
        <row r="97">
          <cell r="B97" t="str">
            <v>BTP0020</v>
          </cell>
          <cell r="C97" t="str">
            <v>Nuts &amp; Bolts Set B</v>
          </cell>
          <cell r="D97">
            <v>10.83</v>
          </cell>
          <cell r="E97">
            <v>43.7</v>
          </cell>
          <cell r="F97">
            <v>15</v>
          </cell>
          <cell r="G97">
            <v>6</v>
          </cell>
          <cell r="H97">
            <v>0.9</v>
          </cell>
        </row>
        <row r="98">
          <cell r="B98" t="str">
            <v>BTP0021</v>
          </cell>
          <cell r="C98" t="str">
            <v>Nuts &amp; Bolts Set A</v>
          </cell>
          <cell r="D98">
            <v>7.83</v>
          </cell>
          <cell r="E98">
            <v>30</v>
          </cell>
          <cell r="F98">
            <v>8</v>
          </cell>
          <cell r="G98">
            <v>7</v>
          </cell>
          <cell r="H98">
            <v>0.55000000000000004</v>
          </cell>
        </row>
        <row r="99">
          <cell r="B99" t="str">
            <v>BTP0021-1</v>
          </cell>
          <cell r="C99" t="str">
            <v>Nuts &amp; Bolts Set</v>
          </cell>
          <cell r="D99">
            <v>8.17</v>
          </cell>
          <cell r="E99">
            <v>29</v>
          </cell>
          <cell r="F99">
            <v>4.7</v>
          </cell>
          <cell r="G99" t="str">
            <v>4.5+4.5</v>
          </cell>
          <cell r="H99">
            <v>0.96</v>
          </cell>
        </row>
        <row r="100">
          <cell r="B100" t="str">
            <v>BTP0022</v>
          </cell>
          <cell r="C100" t="str">
            <v>Lock Box</v>
          </cell>
          <cell r="D100">
            <v>29.99</v>
          </cell>
          <cell r="E100">
            <v>31.3</v>
          </cell>
          <cell r="F100">
            <v>12</v>
          </cell>
          <cell r="G100">
            <v>14</v>
          </cell>
          <cell r="H100">
            <v>1.35</v>
          </cell>
        </row>
        <row r="101">
          <cell r="B101" t="str">
            <v>BTP0028</v>
          </cell>
          <cell r="C101" t="str">
            <v>Lock board</v>
          </cell>
          <cell r="D101">
            <v>12.99</v>
          </cell>
          <cell r="E101">
            <v>44.7</v>
          </cell>
          <cell r="F101">
            <v>44.78</v>
          </cell>
          <cell r="G101">
            <v>1</v>
          </cell>
          <cell r="H101">
            <v>1.4</v>
          </cell>
        </row>
        <row r="102">
          <cell r="B102" t="str">
            <v>BTP0022-1</v>
          </cell>
          <cell r="C102" t="str">
            <v>New Little Lock Box</v>
          </cell>
          <cell r="D102">
            <v>30.99</v>
          </cell>
          <cell r="E102">
            <v>38.6</v>
          </cell>
          <cell r="F102">
            <v>26</v>
          </cell>
          <cell r="G102">
            <v>1.8</v>
          </cell>
          <cell r="H102">
            <v>1.95</v>
          </cell>
        </row>
        <row r="103">
          <cell r="B103" t="str">
            <v>BTP0023</v>
          </cell>
          <cell r="C103" t="str">
            <v>Feet Balance Exercise</v>
          </cell>
          <cell r="D103">
            <v>7.69</v>
          </cell>
          <cell r="E103">
            <v>38.9</v>
          </cell>
          <cell r="F103">
            <v>38.9</v>
          </cell>
          <cell r="G103">
            <v>2.2000000000000002</v>
          </cell>
          <cell r="H103">
            <v>1.73</v>
          </cell>
        </row>
        <row r="104">
          <cell r="B104" t="str">
            <v>BTP0025</v>
          </cell>
          <cell r="C104" t="str">
            <v>Peace Labyrinth</v>
          </cell>
          <cell r="D104">
            <v>7.69</v>
          </cell>
          <cell r="E104">
            <v>39</v>
          </cell>
          <cell r="F104">
            <v>39</v>
          </cell>
          <cell r="G104">
            <v>2</v>
          </cell>
          <cell r="H104">
            <v>1.71</v>
          </cell>
        </row>
        <row r="105">
          <cell r="B105" t="str">
            <v>BTP0026</v>
          </cell>
          <cell r="C105" t="str">
            <v>Wooden box (5 pcs)</v>
          </cell>
          <cell r="D105">
            <v>14.29</v>
          </cell>
          <cell r="E105">
            <v>21</v>
          </cell>
          <cell r="F105">
            <v>21</v>
          </cell>
          <cell r="G105">
            <v>7.6</v>
          </cell>
          <cell r="H105">
            <v>1.08</v>
          </cell>
        </row>
        <row r="106">
          <cell r="B106" t="str">
            <v>BTP0030</v>
          </cell>
          <cell r="C106" t="str">
            <v>Eye-hand adjustable throw ring</v>
          </cell>
          <cell r="D106">
            <v>6.99</v>
          </cell>
          <cell r="E106">
            <v>18.899999999999999</v>
          </cell>
          <cell r="F106">
            <v>19</v>
          </cell>
          <cell r="G106">
            <v>7</v>
          </cell>
          <cell r="H106">
            <v>0.59</v>
          </cell>
        </row>
        <row r="107">
          <cell r="B107" t="str">
            <v>BTP0031</v>
          </cell>
          <cell r="C107" t="str">
            <v>sorting tray with counters(40PCS)</v>
          </cell>
          <cell r="D107">
            <v>4.8899999999999997</v>
          </cell>
          <cell r="E107">
            <v>27</v>
          </cell>
          <cell r="F107">
            <v>26</v>
          </cell>
          <cell r="G107">
            <v>3.3</v>
          </cell>
          <cell r="H107">
            <v>0.45</v>
          </cell>
        </row>
        <row r="108">
          <cell r="B108" t="str">
            <v>BTP0032</v>
          </cell>
          <cell r="C108" t="str">
            <v>clothes-horse</v>
          </cell>
          <cell r="D108">
            <v>18.79</v>
          </cell>
          <cell r="E108">
            <v>65.5</v>
          </cell>
          <cell r="F108">
            <v>14</v>
          </cell>
          <cell r="G108">
            <v>9</v>
          </cell>
          <cell r="H108">
            <v>2.21</v>
          </cell>
        </row>
        <row r="109">
          <cell r="B109" t="str">
            <v>BTP070</v>
          </cell>
          <cell r="C109" t="str">
            <v>Hex Socket Head Screws Board</v>
          </cell>
          <cell r="D109">
            <v>6.38</v>
          </cell>
          <cell r="E109">
            <v>27.7</v>
          </cell>
          <cell r="F109">
            <v>11.5</v>
          </cell>
          <cell r="G109">
            <v>3</v>
          </cell>
          <cell r="H109">
            <v>0.6</v>
          </cell>
        </row>
        <row r="110">
          <cell r="B110" t="str">
            <v>BTP071</v>
          </cell>
          <cell r="C110" t="str">
            <v>Cross screw board</v>
          </cell>
          <cell r="D110">
            <v>6.38</v>
          </cell>
          <cell r="E110">
            <v>27.7</v>
          </cell>
          <cell r="F110">
            <v>11.5</v>
          </cell>
          <cell r="G110">
            <v>3</v>
          </cell>
          <cell r="H110">
            <v>0.73</v>
          </cell>
        </row>
        <row r="111">
          <cell r="B111" t="str">
            <v>BTP072</v>
          </cell>
          <cell r="C111" t="str">
            <v>Hex Screw Board</v>
          </cell>
          <cell r="D111">
            <v>6.38</v>
          </cell>
          <cell r="E111">
            <v>27.7</v>
          </cell>
          <cell r="F111">
            <v>11.5</v>
          </cell>
          <cell r="G111">
            <v>3</v>
          </cell>
          <cell r="H111">
            <v>0.74</v>
          </cell>
        </row>
        <row r="112">
          <cell r="B112" t="str">
            <v>BTP073</v>
          </cell>
          <cell r="C112" t="str">
            <v>Small Screw set 1</v>
          </cell>
          <cell r="D112">
            <v>5.88</v>
          </cell>
          <cell r="E112">
            <v>20</v>
          </cell>
          <cell r="F112">
            <v>6</v>
          </cell>
          <cell r="G112">
            <v>8</v>
          </cell>
          <cell r="H112">
            <v>0.55000000000000004</v>
          </cell>
        </row>
        <row r="113">
          <cell r="B113" t="str">
            <v>BTP074</v>
          </cell>
          <cell r="C113" t="str">
            <v>Small Screw set 2</v>
          </cell>
          <cell r="D113">
            <v>5.88</v>
          </cell>
          <cell r="E113">
            <v>20</v>
          </cell>
          <cell r="F113">
            <v>6</v>
          </cell>
          <cell r="G113">
            <v>0.5</v>
          </cell>
          <cell r="H113">
            <v>0.55000000000000004</v>
          </cell>
        </row>
        <row r="114">
          <cell r="B114" t="str">
            <v>BTP075</v>
          </cell>
          <cell r="C114" t="str">
            <v>Number Tracing Board</v>
          </cell>
          <cell r="D114">
            <v>3.38</v>
          </cell>
          <cell r="E114">
            <v>26.5</v>
          </cell>
          <cell r="F114">
            <v>1.4</v>
          </cell>
          <cell r="G114">
            <v>1.1000000000000001</v>
          </cell>
          <cell r="H114">
            <v>0.43</v>
          </cell>
        </row>
        <row r="115">
          <cell r="B115" t="str">
            <v>BTG001</v>
          </cell>
          <cell r="C115" t="str">
            <v>Puzzle Map of World Parts</v>
          </cell>
          <cell r="D115">
            <v>11.83</v>
          </cell>
          <cell r="E115">
            <v>57.3</v>
          </cell>
          <cell r="F115">
            <v>45</v>
          </cell>
          <cell r="G115">
            <v>1.3</v>
          </cell>
          <cell r="H115">
            <v>1.6</v>
          </cell>
        </row>
        <row r="116">
          <cell r="B116" t="str">
            <v>BTG001-1</v>
          </cell>
          <cell r="C116" t="str">
            <v>Labeled World Parts Control Map</v>
          </cell>
          <cell r="D116">
            <v>1.35</v>
          </cell>
          <cell r="E116">
            <v>57.3</v>
          </cell>
          <cell r="F116">
            <v>45</v>
          </cell>
          <cell r="G116">
            <v>1.3</v>
          </cell>
          <cell r="H116">
            <v>1.6</v>
          </cell>
        </row>
        <row r="117">
          <cell r="B117" t="str">
            <v>BTG001-2</v>
          </cell>
          <cell r="C117" t="str">
            <v>Unlabeled World Parts Control Map</v>
          </cell>
          <cell r="D117">
            <v>1.35</v>
          </cell>
          <cell r="E117">
            <v>57.3</v>
          </cell>
          <cell r="F117">
            <v>45</v>
          </cell>
          <cell r="G117">
            <v>1.3</v>
          </cell>
          <cell r="H117">
            <v>1.6</v>
          </cell>
        </row>
        <row r="118">
          <cell r="B118" t="str">
            <v>BTG002</v>
          </cell>
          <cell r="C118" t="str">
            <v xml:space="preserve">Puzzle Map of Europe </v>
          </cell>
          <cell r="D118">
            <v>11.83</v>
          </cell>
          <cell r="E118">
            <v>57.3</v>
          </cell>
          <cell r="F118">
            <v>45</v>
          </cell>
          <cell r="G118">
            <v>1.3</v>
          </cell>
          <cell r="H118">
            <v>1.6</v>
          </cell>
        </row>
        <row r="119">
          <cell r="B119" t="str">
            <v>BTG002-1</v>
          </cell>
          <cell r="C119" t="str">
            <v xml:space="preserve"> Labeled Europe Control Map</v>
          </cell>
          <cell r="D119">
            <v>1.35</v>
          </cell>
          <cell r="E119">
            <v>57.3</v>
          </cell>
          <cell r="F119">
            <v>45</v>
          </cell>
          <cell r="G119">
            <v>1.3</v>
          </cell>
          <cell r="H119">
            <v>1.6</v>
          </cell>
        </row>
        <row r="120">
          <cell r="B120" t="str">
            <v>BTG002-2</v>
          </cell>
          <cell r="C120" t="str">
            <v xml:space="preserve"> Unlabeled Europe Control Map</v>
          </cell>
          <cell r="D120">
            <v>1.35</v>
          </cell>
          <cell r="E120">
            <v>57.3</v>
          </cell>
          <cell r="F120">
            <v>45</v>
          </cell>
          <cell r="G120">
            <v>1.3</v>
          </cell>
          <cell r="H120">
            <v>1.6</v>
          </cell>
        </row>
        <row r="121">
          <cell r="B121" t="str">
            <v>BTG003</v>
          </cell>
          <cell r="C121" t="str">
            <v>puzzle map of North America</v>
          </cell>
          <cell r="D121">
            <v>11.83</v>
          </cell>
          <cell r="E121">
            <v>57.3</v>
          </cell>
          <cell r="F121">
            <v>45</v>
          </cell>
          <cell r="G121">
            <v>1.3</v>
          </cell>
          <cell r="H121">
            <v>1.6</v>
          </cell>
        </row>
        <row r="122">
          <cell r="B122" t="str">
            <v>BTG003-1</v>
          </cell>
          <cell r="C122" t="str">
            <v>Labeled North America Control Map</v>
          </cell>
          <cell r="D122">
            <v>1.35</v>
          </cell>
          <cell r="E122">
            <v>57.3</v>
          </cell>
          <cell r="F122">
            <v>45</v>
          </cell>
          <cell r="G122">
            <v>1.3</v>
          </cell>
          <cell r="H122">
            <v>1.6</v>
          </cell>
        </row>
        <row r="123">
          <cell r="B123" t="str">
            <v>BTG003-2</v>
          </cell>
          <cell r="C123" t="str">
            <v>Unlabeled North America Control Map</v>
          </cell>
          <cell r="D123">
            <v>1.35</v>
          </cell>
          <cell r="E123">
            <v>57.3</v>
          </cell>
          <cell r="F123">
            <v>45</v>
          </cell>
          <cell r="G123">
            <v>1.3</v>
          </cell>
          <cell r="H123">
            <v>1.6</v>
          </cell>
        </row>
        <row r="124">
          <cell r="B124" t="str">
            <v>BTG004</v>
          </cell>
          <cell r="C124" t="str">
            <v>puzzle map of south America</v>
          </cell>
          <cell r="D124">
            <v>11.83</v>
          </cell>
          <cell r="E124">
            <v>57.3</v>
          </cell>
          <cell r="F124">
            <v>45</v>
          </cell>
          <cell r="G124">
            <v>1.3</v>
          </cell>
          <cell r="H124">
            <v>1.6</v>
          </cell>
        </row>
        <row r="125">
          <cell r="B125" t="str">
            <v>BTG004-1</v>
          </cell>
          <cell r="C125" t="str">
            <v>Labeled South America Control Map</v>
          </cell>
          <cell r="D125">
            <v>1.35</v>
          </cell>
          <cell r="E125">
            <v>57.3</v>
          </cell>
          <cell r="F125">
            <v>45</v>
          </cell>
          <cell r="G125">
            <v>1.3</v>
          </cell>
          <cell r="H125">
            <v>1.6</v>
          </cell>
        </row>
        <row r="126">
          <cell r="B126" t="str">
            <v>BTG004-2</v>
          </cell>
          <cell r="C126" t="str">
            <v>Unlabeled South America Control Map</v>
          </cell>
          <cell r="D126">
            <v>1.35</v>
          </cell>
          <cell r="E126">
            <v>57.3</v>
          </cell>
          <cell r="F126">
            <v>45</v>
          </cell>
          <cell r="G126">
            <v>1.3</v>
          </cell>
          <cell r="H126">
            <v>1.6</v>
          </cell>
        </row>
        <row r="127">
          <cell r="B127" t="str">
            <v>BTG005</v>
          </cell>
          <cell r="C127" t="str">
            <v>Puzzle Map of Africa</v>
          </cell>
          <cell r="D127">
            <v>11.83</v>
          </cell>
          <cell r="E127">
            <v>57.3</v>
          </cell>
          <cell r="F127">
            <v>45</v>
          </cell>
          <cell r="G127">
            <v>1.3</v>
          </cell>
          <cell r="H127">
            <v>1.6</v>
          </cell>
        </row>
        <row r="128">
          <cell r="B128" t="str">
            <v>BTG005-1</v>
          </cell>
          <cell r="C128" t="str">
            <v>Labeled Africa Control Map</v>
          </cell>
          <cell r="D128">
            <v>1.35</v>
          </cell>
          <cell r="E128">
            <v>57.3</v>
          </cell>
          <cell r="F128">
            <v>45</v>
          </cell>
          <cell r="G128">
            <v>1.3</v>
          </cell>
          <cell r="H128">
            <v>1.6</v>
          </cell>
        </row>
        <row r="129">
          <cell r="B129" t="str">
            <v>BTG005-2</v>
          </cell>
          <cell r="C129" t="str">
            <v>Unlabeled Africa Control Map</v>
          </cell>
          <cell r="D129">
            <v>1.35</v>
          </cell>
          <cell r="E129">
            <v>57.3</v>
          </cell>
          <cell r="F129">
            <v>45</v>
          </cell>
          <cell r="G129">
            <v>1.3</v>
          </cell>
          <cell r="H129">
            <v>1.6</v>
          </cell>
        </row>
        <row r="130">
          <cell r="B130" t="str">
            <v>BTG006</v>
          </cell>
          <cell r="C130" t="str">
            <v>Puzzle Map of Asia</v>
          </cell>
          <cell r="D130">
            <v>11.83</v>
          </cell>
          <cell r="E130">
            <v>57.3</v>
          </cell>
          <cell r="F130">
            <v>45</v>
          </cell>
          <cell r="G130">
            <v>1.3</v>
          </cell>
          <cell r="H130">
            <v>1.6</v>
          </cell>
        </row>
        <row r="131">
          <cell r="B131" t="str">
            <v>BTG006-1</v>
          </cell>
          <cell r="C131" t="str">
            <v>Labeled Asia Control Map</v>
          </cell>
          <cell r="D131">
            <v>1.35</v>
          </cell>
          <cell r="E131">
            <v>57.3</v>
          </cell>
          <cell r="F131">
            <v>45</v>
          </cell>
          <cell r="G131">
            <v>1.3</v>
          </cell>
          <cell r="H131">
            <v>1.6</v>
          </cell>
        </row>
        <row r="132">
          <cell r="B132" t="str">
            <v>BTG006-2</v>
          </cell>
          <cell r="C132" t="str">
            <v>Unlabeled Asia Control Map</v>
          </cell>
          <cell r="D132">
            <v>1.35</v>
          </cell>
          <cell r="E132">
            <v>57.3</v>
          </cell>
          <cell r="F132">
            <v>45</v>
          </cell>
          <cell r="G132">
            <v>1.3</v>
          </cell>
          <cell r="H132">
            <v>1.6</v>
          </cell>
        </row>
        <row r="133">
          <cell r="B133" t="str">
            <v>BTG007</v>
          </cell>
          <cell r="C133" t="str">
            <v>Puzzle Map of Australia</v>
          </cell>
          <cell r="D133">
            <v>11.83</v>
          </cell>
          <cell r="E133">
            <v>57.3</v>
          </cell>
          <cell r="F133">
            <v>45</v>
          </cell>
          <cell r="G133">
            <v>1.3</v>
          </cell>
          <cell r="H133">
            <v>1.6</v>
          </cell>
        </row>
        <row r="134">
          <cell r="B134" t="str">
            <v>BTG007-1</v>
          </cell>
          <cell r="C134" t="str">
            <v>Labeled Australia Control Map</v>
          </cell>
          <cell r="D134">
            <v>1.35</v>
          </cell>
          <cell r="E134">
            <v>57.3</v>
          </cell>
          <cell r="F134">
            <v>45</v>
          </cell>
          <cell r="G134">
            <v>1.3</v>
          </cell>
          <cell r="H134">
            <v>1.6</v>
          </cell>
        </row>
        <row r="135">
          <cell r="B135" t="str">
            <v>BTG007-2</v>
          </cell>
          <cell r="C135" t="str">
            <v>Unlabeled Australia Control Map</v>
          </cell>
          <cell r="D135">
            <v>1.35</v>
          </cell>
          <cell r="E135">
            <v>57.3</v>
          </cell>
          <cell r="F135">
            <v>45</v>
          </cell>
          <cell r="G135">
            <v>1.3</v>
          </cell>
          <cell r="H135">
            <v>1.6</v>
          </cell>
        </row>
        <row r="136">
          <cell r="B136" t="str">
            <v>BTG008</v>
          </cell>
          <cell r="C136" t="str">
            <v>Puzzle Map of USA</v>
          </cell>
          <cell r="D136">
            <v>11.83</v>
          </cell>
          <cell r="E136">
            <v>57.3</v>
          </cell>
          <cell r="F136">
            <v>45</v>
          </cell>
          <cell r="G136">
            <v>1.3</v>
          </cell>
          <cell r="H136">
            <v>1.6</v>
          </cell>
        </row>
        <row r="137">
          <cell r="B137" t="str">
            <v>BTG008-1</v>
          </cell>
          <cell r="C137" t="str">
            <v>Labeled USA Control Map</v>
          </cell>
          <cell r="D137">
            <v>1.35</v>
          </cell>
          <cell r="E137">
            <v>57.3</v>
          </cell>
          <cell r="F137">
            <v>45</v>
          </cell>
          <cell r="G137">
            <v>1.3</v>
          </cell>
          <cell r="H137">
            <v>1.6</v>
          </cell>
        </row>
        <row r="138">
          <cell r="B138" t="str">
            <v>BTG008-2</v>
          </cell>
          <cell r="C138" t="str">
            <v>Unlabeled USA Control Map</v>
          </cell>
          <cell r="D138">
            <v>1.35</v>
          </cell>
          <cell r="E138">
            <v>57.3</v>
          </cell>
          <cell r="F138">
            <v>45</v>
          </cell>
          <cell r="G138">
            <v>1.3</v>
          </cell>
          <cell r="H138">
            <v>1.6</v>
          </cell>
        </row>
        <row r="139">
          <cell r="B139" t="str">
            <v>BTG009</v>
          </cell>
          <cell r="C139" t="str">
            <v>Puzzle Map of Canada</v>
          </cell>
          <cell r="D139">
            <v>11.83</v>
          </cell>
          <cell r="E139">
            <v>57.3</v>
          </cell>
          <cell r="F139">
            <v>45</v>
          </cell>
          <cell r="G139">
            <v>1.3</v>
          </cell>
          <cell r="H139">
            <v>1.6</v>
          </cell>
        </row>
        <row r="140">
          <cell r="B140" t="str">
            <v>BTG009-1</v>
          </cell>
          <cell r="C140" t="str">
            <v>Labeled Canada Control Map</v>
          </cell>
          <cell r="D140">
            <v>1.35</v>
          </cell>
          <cell r="E140">
            <v>57.3</v>
          </cell>
          <cell r="F140">
            <v>45</v>
          </cell>
          <cell r="G140">
            <v>1.3</v>
          </cell>
          <cell r="H140">
            <v>1.6</v>
          </cell>
        </row>
        <row r="141">
          <cell r="B141" t="str">
            <v>BTG009-2</v>
          </cell>
          <cell r="C141" t="str">
            <v>Unlabeled Canada Control Map</v>
          </cell>
          <cell r="D141">
            <v>1.35</v>
          </cell>
          <cell r="E141">
            <v>57.3</v>
          </cell>
          <cell r="F141">
            <v>45</v>
          </cell>
          <cell r="G141">
            <v>1.3</v>
          </cell>
          <cell r="H141">
            <v>1.6</v>
          </cell>
        </row>
        <row r="142">
          <cell r="B142" t="str">
            <v>BTG0010</v>
          </cell>
          <cell r="C142" t="str">
            <v>Puzzle Maps Stand (No Puzzle</v>
          </cell>
          <cell r="D142">
            <v>42.99</v>
          </cell>
          <cell r="E142">
            <v>75</v>
          </cell>
          <cell r="F142">
            <v>54.5</v>
          </cell>
          <cell r="G142">
            <v>20</v>
          </cell>
          <cell r="H142">
            <v>6.4</v>
          </cell>
        </row>
        <row r="143">
          <cell r="B143" t="str">
            <v>BTG0011</v>
          </cell>
          <cell r="C143" t="str">
            <v>Puzzle Maps Cabinet 1 (NO Puzzle)</v>
          </cell>
          <cell r="D143">
            <v>49.99</v>
          </cell>
          <cell r="E143">
            <v>62</v>
          </cell>
          <cell r="F143">
            <v>50</v>
          </cell>
          <cell r="G143">
            <v>13.5</v>
          </cell>
          <cell r="H143">
            <v>6.4</v>
          </cell>
        </row>
        <row r="144">
          <cell r="B144" t="str">
            <v>BTG0032</v>
          </cell>
          <cell r="C144" t="str">
            <v>world map and flagers</v>
          </cell>
          <cell r="D144">
            <v>16.829999999999998</v>
          </cell>
          <cell r="E144">
            <v>60</v>
          </cell>
          <cell r="F144">
            <v>36</v>
          </cell>
          <cell r="G144">
            <v>0.6</v>
          </cell>
          <cell r="H144">
            <v>1.3</v>
          </cell>
        </row>
        <row r="145">
          <cell r="B145" t="str">
            <v>BTG0033</v>
          </cell>
          <cell r="C145" t="str">
            <v>Global Land &amp; See</v>
          </cell>
          <cell r="D145">
            <v>16.34</v>
          </cell>
          <cell r="E145">
            <v>18.8</v>
          </cell>
          <cell r="F145">
            <v>18.8</v>
          </cell>
          <cell r="G145">
            <v>20.2</v>
          </cell>
          <cell r="H145">
            <v>0.4</v>
          </cell>
        </row>
        <row r="146">
          <cell r="B146" t="str">
            <v>BTG0034</v>
          </cell>
          <cell r="C146" t="str">
            <v>Global of the world parts</v>
          </cell>
          <cell r="D146">
            <v>16.34</v>
          </cell>
          <cell r="E146">
            <v>18.8</v>
          </cell>
          <cell r="F146">
            <v>18.8</v>
          </cell>
          <cell r="G146">
            <v>20.2</v>
          </cell>
          <cell r="H146">
            <v>0.4</v>
          </cell>
        </row>
        <row r="147">
          <cell r="B147" t="str">
            <v>BTG0035</v>
          </cell>
          <cell r="C147" t="str">
            <v>Astral Map</v>
          </cell>
          <cell r="D147">
            <v>13.39</v>
          </cell>
          <cell r="E147">
            <v>43.2</v>
          </cell>
          <cell r="F147">
            <v>31</v>
          </cell>
          <cell r="G147">
            <v>2</v>
          </cell>
          <cell r="H147">
            <v>1</v>
          </cell>
        </row>
        <row r="148">
          <cell r="B148" t="str">
            <v xml:space="preserve">BTG0035-1   </v>
          </cell>
          <cell r="C148" t="str">
            <v xml:space="preserve">New Planet </v>
          </cell>
          <cell r="D148">
            <v>24.99</v>
          </cell>
          <cell r="E148">
            <v>53.5</v>
          </cell>
          <cell r="F148">
            <v>53.5</v>
          </cell>
          <cell r="G148">
            <v>5.5</v>
          </cell>
          <cell r="H148">
            <v>2.4</v>
          </cell>
        </row>
        <row r="149">
          <cell r="B149" t="str">
            <v>BTG0036</v>
          </cell>
          <cell r="C149" t="str">
            <v>Land Form Cards with box</v>
          </cell>
          <cell r="D149">
            <v>10.83</v>
          </cell>
          <cell r="E149">
            <v>22.5</v>
          </cell>
          <cell r="F149">
            <v>20.100000000000001</v>
          </cell>
          <cell r="G149">
            <v>9.6</v>
          </cell>
          <cell r="H149">
            <v>1.36</v>
          </cell>
        </row>
        <row r="150">
          <cell r="B150" t="str">
            <v>BTG0037</v>
          </cell>
          <cell r="C150" t="str">
            <v xml:space="preserve">South America Flag </v>
          </cell>
          <cell r="D150">
            <v>9.17</v>
          </cell>
          <cell r="E150"/>
          <cell r="F150"/>
          <cell r="G150"/>
          <cell r="H150"/>
        </row>
        <row r="151">
          <cell r="B151" t="str">
            <v>BTG0038</v>
          </cell>
          <cell r="C151" t="str">
            <v>Europe flag stands</v>
          </cell>
          <cell r="D151">
            <v>16.670000000000002</v>
          </cell>
          <cell r="E151"/>
          <cell r="F151"/>
          <cell r="G151"/>
          <cell r="H151"/>
        </row>
        <row r="152">
          <cell r="B152" t="str">
            <v>BTG0039</v>
          </cell>
          <cell r="C152" t="str">
            <v>North America flag stands</v>
          </cell>
          <cell r="D152">
            <v>16.670000000000002</v>
          </cell>
          <cell r="E152"/>
          <cell r="F152"/>
          <cell r="G152"/>
          <cell r="H152"/>
        </row>
        <row r="153">
          <cell r="B153" t="str">
            <v>BTG0040</v>
          </cell>
          <cell r="C153" t="str">
            <v>Australia Flag stands</v>
          </cell>
          <cell r="D153">
            <v>9.17</v>
          </cell>
          <cell r="E153"/>
          <cell r="F153"/>
          <cell r="G153"/>
          <cell r="H153"/>
        </row>
        <row r="154">
          <cell r="B154" t="str">
            <v>BTG0041</v>
          </cell>
          <cell r="C154" t="str">
            <v>Asia flag stands</v>
          </cell>
          <cell r="D154">
            <v>16.670000000000002</v>
          </cell>
          <cell r="E154"/>
          <cell r="F154"/>
          <cell r="G154"/>
          <cell r="H154"/>
        </row>
        <row r="155">
          <cell r="B155" t="str">
            <v>BTG0042</v>
          </cell>
          <cell r="C155" t="str">
            <v>Africa Flag Stands</v>
          </cell>
          <cell r="D155">
            <v>16.670000000000002</v>
          </cell>
          <cell r="E155"/>
          <cell r="F155"/>
          <cell r="G155"/>
          <cell r="H155"/>
        </row>
        <row r="156">
          <cell r="B156" t="str">
            <v>BTG0043</v>
          </cell>
          <cell r="C156" t="str">
            <v>Earth Core puzzle</v>
          </cell>
          <cell r="D156">
            <v>4.18</v>
          </cell>
          <cell r="E156"/>
          <cell r="F156"/>
          <cell r="G156"/>
          <cell r="H156"/>
        </row>
        <row r="157">
          <cell r="B157" t="str">
            <v>BTG0019</v>
          </cell>
          <cell r="C157" t="str">
            <v>Land and Water Form Trays</v>
          </cell>
          <cell r="D157">
            <v>29.99</v>
          </cell>
          <cell r="E157"/>
          <cell r="F157"/>
          <cell r="G157"/>
          <cell r="H157"/>
        </row>
        <row r="158">
          <cell r="B158" t="str">
            <v>BTL001</v>
          </cell>
          <cell r="C158" t="str">
            <v>Lower Case Sandpaper Letters - Print</v>
          </cell>
          <cell r="D158">
            <v>14.19</v>
          </cell>
          <cell r="E158">
            <v>25</v>
          </cell>
          <cell r="F158">
            <v>22.5</v>
          </cell>
          <cell r="G158">
            <v>15.3</v>
          </cell>
          <cell r="H158">
            <v>2.33</v>
          </cell>
        </row>
        <row r="159">
          <cell r="B159" t="str">
            <v>BTL002</v>
          </cell>
          <cell r="C159" t="str">
            <v>Lower Case Sandpaper Letters - Cursive</v>
          </cell>
          <cell r="D159">
            <v>14.19</v>
          </cell>
          <cell r="E159">
            <v>25</v>
          </cell>
          <cell r="F159">
            <v>22.5</v>
          </cell>
          <cell r="G159">
            <v>15.3</v>
          </cell>
          <cell r="H159">
            <v>2.33</v>
          </cell>
        </row>
        <row r="160">
          <cell r="B160" t="str">
            <v>BTL003</v>
          </cell>
          <cell r="C160" t="str">
            <v>Lower Case Double Sandpaper Letters - Print</v>
          </cell>
          <cell r="D160">
            <v>15.83</v>
          </cell>
          <cell r="E160">
            <v>27</v>
          </cell>
          <cell r="F160">
            <v>21</v>
          </cell>
          <cell r="G160">
            <v>11</v>
          </cell>
          <cell r="H160">
            <v>1.5</v>
          </cell>
        </row>
        <row r="161">
          <cell r="B161" t="str">
            <v>BTL004</v>
          </cell>
          <cell r="C161" t="str">
            <v>Lower Case Double Sandpaper Letters - Cursive</v>
          </cell>
          <cell r="D161">
            <v>15.83</v>
          </cell>
          <cell r="E161">
            <v>27</v>
          </cell>
          <cell r="F161">
            <v>21</v>
          </cell>
          <cell r="G161">
            <v>11</v>
          </cell>
          <cell r="H161">
            <v>1.5</v>
          </cell>
        </row>
        <row r="162">
          <cell r="B162" t="str">
            <v>BTL005</v>
          </cell>
          <cell r="C162" t="str">
            <v>Capital Case Sandpaper Letters - Cursive</v>
          </cell>
          <cell r="D162">
            <v>14.19</v>
          </cell>
          <cell r="E162">
            <v>24.9</v>
          </cell>
          <cell r="F162">
            <v>16.100000000000001</v>
          </cell>
          <cell r="G162">
            <v>22</v>
          </cell>
          <cell r="H162">
            <v>3.4</v>
          </cell>
        </row>
        <row r="163">
          <cell r="B163" t="str">
            <v>BTL006</v>
          </cell>
          <cell r="C163" t="str">
            <v>Capital Case Sandpaper Letters - Print</v>
          </cell>
          <cell r="D163">
            <v>14.19</v>
          </cell>
          <cell r="E163">
            <v>25</v>
          </cell>
          <cell r="F163">
            <v>22.5</v>
          </cell>
          <cell r="G163">
            <v>15.3</v>
          </cell>
          <cell r="H163">
            <v>2.33</v>
          </cell>
        </row>
        <row r="164">
          <cell r="B164" t="str">
            <v>BTL006-1</v>
          </cell>
          <cell r="C164" t="str">
            <v>Little red and blue sand sheet in English</v>
          </cell>
          <cell r="D164">
            <v>12.99</v>
          </cell>
          <cell r="E164">
            <v>24</v>
          </cell>
          <cell r="F164">
            <v>12</v>
          </cell>
          <cell r="G164">
            <v>8</v>
          </cell>
          <cell r="H164">
            <v>1.24</v>
          </cell>
        </row>
        <row r="165">
          <cell r="B165" t="str">
            <v xml:space="preserve">BTL0024    </v>
          </cell>
          <cell r="C165" t="str">
            <v>Sand Tray (with Sand)</v>
          </cell>
          <cell r="D165">
            <v>10.16</v>
          </cell>
          <cell r="E165">
            <v>41</v>
          </cell>
          <cell r="F165">
            <v>34.5</v>
          </cell>
          <cell r="G165">
            <v>4.7</v>
          </cell>
          <cell r="H165">
            <v>1.1499999999999999</v>
          </cell>
        </row>
        <row r="166">
          <cell r="B166" t="str">
            <v>BTL007</v>
          </cell>
          <cell r="C166" t="str">
            <v xml:space="preserve"> Wood - Small Movable Alphabet LOW CASE(Red &amp; Blue)</v>
          </cell>
          <cell r="D166">
            <v>20.89</v>
          </cell>
          <cell r="E166">
            <v>39.299999999999997</v>
          </cell>
          <cell r="F166">
            <v>34.6</v>
          </cell>
          <cell r="G166">
            <v>4.5</v>
          </cell>
          <cell r="H166">
            <v>1.24</v>
          </cell>
        </row>
        <row r="167">
          <cell r="B167" t="str">
            <v>BTL007-C</v>
          </cell>
          <cell r="C167" t="str">
            <v xml:space="preserve">Small Movable Alphabet, Wood，CAPITAL CASE WITH BOX </v>
          </cell>
          <cell r="D167">
            <v>20.89</v>
          </cell>
          <cell r="E167">
            <v>39.299999999999997</v>
          </cell>
          <cell r="F167">
            <v>34.6</v>
          </cell>
          <cell r="G167">
            <v>4.5</v>
          </cell>
          <cell r="H167">
            <v>1.24</v>
          </cell>
        </row>
        <row r="168">
          <cell r="B168" t="str">
            <v>BTL008</v>
          </cell>
          <cell r="C168" t="str">
            <v>Wood - Large Movable Alphabet LOW CASE(Red &amp; Blue)</v>
          </cell>
          <cell r="D168">
            <v>27.49</v>
          </cell>
          <cell r="E168">
            <v>58</v>
          </cell>
          <cell r="F168">
            <v>26.6</v>
          </cell>
          <cell r="G168">
            <v>8.4</v>
          </cell>
          <cell r="H168">
            <v>2.4500000000000002</v>
          </cell>
        </row>
        <row r="169">
          <cell r="B169" t="str">
            <v>BTL008-C</v>
          </cell>
          <cell r="C169" t="str">
            <v xml:space="preserve">Wood - Large Movable Alphabet (Red &amp; Blue) </v>
          </cell>
          <cell r="D169">
            <v>27.49</v>
          </cell>
          <cell r="E169">
            <v>58</v>
          </cell>
          <cell r="F169">
            <v>26.6</v>
          </cell>
          <cell r="G169">
            <v>8.4</v>
          </cell>
          <cell r="H169">
            <v>2.4500000000000002</v>
          </cell>
        </row>
        <row r="170">
          <cell r="B170" t="str">
            <v>BTL009</v>
          </cell>
          <cell r="C170" t="str">
            <v>Metal Insets With 2 Stands</v>
          </cell>
          <cell r="D170">
            <v>30.99</v>
          </cell>
          <cell r="E170">
            <v>73</v>
          </cell>
          <cell r="F170">
            <v>19</v>
          </cell>
          <cell r="G170">
            <v>10</v>
          </cell>
          <cell r="H170">
            <v>3.52</v>
          </cell>
        </row>
        <row r="171">
          <cell r="B171" t="str">
            <v>BTL009-1</v>
          </cell>
          <cell r="C171" t="str">
            <v>The Metal only</v>
          </cell>
          <cell r="D171">
            <v>15.69</v>
          </cell>
          <cell r="E171"/>
          <cell r="F171"/>
          <cell r="G171"/>
          <cell r="H171"/>
        </row>
        <row r="172">
          <cell r="B172" t="str">
            <v>BTL009-2</v>
          </cell>
          <cell r="C172" t="str">
            <v>The Metal try only</v>
          </cell>
          <cell r="D172">
            <v>15.69</v>
          </cell>
          <cell r="E172">
            <v>73</v>
          </cell>
          <cell r="F172">
            <v>19</v>
          </cell>
          <cell r="G172">
            <v>10</v>
          </cell>
          <cell r="H172">
            <v>2.8</v>
          </cell>
        </row>
        <row r="173">
          <cell r="B173" t="str">
            <v>BTL0010</v>
          </cell>
          <cell r="C173" t="str">
            <v xml:space="preserve"> Metal Insets Tracing Tray</v>
          </cell>
          <cell r="D173">
            <v>9.66</v>
          </cell>
          <cell r="E173">
            <v>59</v>
          </cell>
          <cell r="F173">
            <v>40</v>
          </cell>
          <cell r="G173">
            <v>3.1</v>
          </cell>
          <cell r="H173">
            <v>2.0499999999999998</v>
          </cell>
        </row>
        <row r="174">
          <cell r="B174" t="str">
            <v xml:space="preserve">BTL0010-1      </v>
          </cell>
          <cell r="C174" t="str">
            <v>Wooden box for paper (14x14CM)</v>
          </cell>
          <cell r="D174">
            <v>4.51</v>
          </cell>
          <cell r="E174"/>
          <cell r="F174"/>
          <cell r="G174"/>
          <cell r="H174"/>
        </row>
        <row r="175">
          <cell r="B175" t="str">
            <v>BTL0011</v>
          </cell>
          <cell r="C175" t="str">
            <v>Shelving Unit for Metal Inset Material</v>
          </cell>
          <cell r="D175">
            <v>34.99</v>
          </cell>
          <cell r="E175"/>
          <cell r="F175"/>
          <cell r="G175"/>
          <cell r="H175"/>
        </row>
        <row r="176">
          <cell r="B176" t="str">
            <v>BTL0012</v>
          </cell>
          <cell r="C176" t="str">
            <v>Set of 11 Colored Pencil Holders- 1</v>
          </cell>
          <cell r="D176">
            <v>12.47</v>
          </cell>
          <cell r="E176">
            <v>33.700000000000003</v>
          </cell>
          <cell r="F176">
            <v>15.2</v>
          </cell>
          <cell r="G176">
            <v>7.3</v>
          </cell>
          <cell r="H176">
            <v>0.62</v>
          </cell>
        </row>
        <row r="177">
          <cell r="B177" t="str">
            <v>BTL0013</v>
          </cell>
          <cell r="C177" t="str">
            <v>Solid Grammar Symbols</v>
          </cell>
          <cell r="D177">
            <v>9.99</v>
          </cell>
          <cell r="E177"/>
          <cell r="F177"/>
          <cell r="G177"/>
          <cell r="H177"/>
        </row>
        <row r="178">
          <cell r="B178" t="str">
            <v>BTL0013-1</v>
          </cell>
          <cell r="C178" t="str">
            <v>Solid Grammar Symbols with stand</v>
          </cell>
          <cell r="D178">
            <v>11.09</v>
          </cell>
          <cell r="E178">
            <v>24</v>
          </cell>
          <cell r="F178">
            <v>18</v>
          </cell>
          <cell r="G178">
            <v>4.5</v>
          </cell>
          <cell r="H178">
            <v>0.59</v>
          </cell>
        </row>
        <row r="179">
          <cell r="B179" t="str">
            <v>BTL0014</v>
          </cell>
          <cell r="C179" t="str">
            <v>Noun &amp; Verb Introduction Solids with Tray</v>
          </cell>
          <cell r="D179">
            <v>4.66</v>
          </cell>
          <cell r="E179">
            <v>17</v>
          </cell>
          <cell r="F179">
            <v>9.5</v>
          </cell>
          <cell r="G179">
            <v>6.5</v>
          </cell>
          <cell r="H179">
            <v>0.22</v>
          </cell>
        </row>
        <row r="180">
          <cell r="B180" t="str">
            <v>BTL0015</v>
          </cell>
          <cell r="C180" t="str">
            <v>Small Wooden Grammar Symbols with Box</v>
          </cell>
          <cell r="D180">
            <v>9.16</v>
          </cell>
          <cell r="E180">
            <v>34.799999999999997</v>
          </cell>
          <cell r="F180">
            <v>15</v>
          </cell>
          <cell r="G180">
            <v>4</v>
          </cell>
          <cell r="H180">
            <v>0.47</v>
          </cell>
        </row>
        <row r="181">
          <cell r="B181" t="str">
            <v>BTL0016</v>
          </cell>
          <cell r="C181" t="str">
            <v>Advanced grammar symbols with box</v>
          </cell>
          <cell r="D181">
            <v>5.89</v>
          </cell>
          <cell r="E181">
            <v>34.799999999999997</v>
          </cell>
          <cell r="F181">
            <v>8.9</v>
          </cell>
          <cell r="G181">
            <v>4.7</v>
          </cell>
          <cell r="H181">
            <v>0.32</v>
          </cell>
        </row>
        <row r="182">
          <cell r="B182" t="str">
            <v>BTL0018</v>
          </cell>
          <cell r="C182" t="str">
            <v>Reading analysis 1 chart&amp;box</v>
          </cell>
          <cell r="D182">
            <v>7.5</v>
          </cell>
          <cell r="E182">
            <v>45</v>
          </cell>
          <cell r="F182">
            <v>20.5</v>
          </cell>
          <cell r="G182">
            <v>5</v>
          </cell>
          <cell r="H182">
            <v>0.57999999999999996</v>
          </cell>
        </row>
        <row r="183">
          <cell r="B183" t="str">
            <v>BTL0018-G</v>
          </cell>
          <cell r="C183" t="str">
            <v>Reading analysis 1 chart&amp;box (German)</v>
          </cell>
          <cell r="D183">
            <v>8.5</v>
          </cell>
          <cell r="E183">
            <v>45</v>
          </cell>
          <cell r="F183">
            <v>20.5</v>
          </cell>
          <cell r="G183">
            <v>5</v>
          </cell>
          <cell r="H183">
            <v>0.57999999999999996</v>
          </cell>
        </row>
        <row r="184">
          <cell r="B184" t="str">
            <v>BTL0019</v>
          </cell>
          <cell r="C184" t="str">
            <v>Reading analysis 2 chart&amp;box</v>
          </cell>
          <cell r="D184">
            <v>14.16</v>
          </cell>
          <cell r="E184">
            <v>46</v>
          </cell>
          <cell r="F184">
            <v>46</v>
          </cell>
          <cell r="G184">
            <v>3.8</v>
          </cell>
          <cell r="H184">
            <v>1.21</v>
          </cell>
        </row>
        <row r="185">
          <cell r="B185" t="str">
            <v>BTL0019-G</v>
          </cell>
          <cell r="C185" t="str">
            <v>Reading analysis 2 chart&amp;box (German)</v>
          </cell>
          <cell r="D185">
            <v>15.16</v>
          </cell>
          <cell r="E185">
            <v>46</v>
          </cell>
          <cell r="F185">
            <v>46</v>
          </cell>
          <cell r="G185">
            <v>3.8</v>
          </cell>
          <cell r="H185">
            <v>1.21</v>
          </cell>
        </row>
        <row r="186">
          <cell r="B186" t="str">
            <v>BTL0020</v>
          </cell>
          <cell r="C186" t="str">
            <v>Sentence analysis 1 &amp; 2 Set</v>
          </cell>
          <cell r="D186">
            <v>21.99</v>
          </cell>
          <cell r="E186"/>
          <cell r="F186"/>
          <cell r="G186"/>
          <cell r="H186">
            <v>0.96</v>
          </cell>
        </row>
        <row r="187">
          <cell r="B187" t="str">
            <v>BTL0021</v>
          </cell>
          <cell r="C187" t="str">
            <v>Basic Wooden Grammar Symbols with Box</v>
          </cell>
          <cell r="D187">
            <v>14.16</v>
          </cell>
          <cell r="E187">
            <v>23</v>
          </cell>
          <cell r="F187">
            <v>17.5</v>
          </cell>
          <cell r="G187">
            <v>3.5</v>
          </cell>
          <cell r="H187">
            <v>0.55000000000000004</v>
          </cell>
        </row>
        <row r="188">
          <cell r="B188" t="str">
            <v xml:space="preserve">BTL0025    </v>
          </cell>
          <cell r="C188" t="str">
            <v>Grammar box</v>
          </cell>
          <cell r="D188">
            <v>76.67</v>
          </cell>
          <cell r="E188"/>
          <cell r="F188"/>
          <cell r="G188"/>
          <cell r="H188">
            <v>1.8</v>
          </cell>
        </row>
        <row r="189">
          <cell r="B189" t="str">
            <v>BTL0022</v>
          </cell>
          <cell r="C189" t="str">
            <v>Holder for 4 pencils</v>
          </cell>
          <cell r="D189">
            <v>1.0900000000000001</v>
          </cell>
          <cell r="E189">
            <v>10</v>
          </cell>
          <cell r="F189">
            <v>5</v>
          </cell>
          <cell r="G189">
            <v>2.5</v>
          </cell>
          <cell r="H189">
            <v>0.08</v>
          </cell>
        </row>
        <row r="190">
          <cell r="B190" t="str">
            <v>BTL0023</v>
          </cell>
          <cell r="C190" t="str">
            <v>letter cubes</v>
          </cell>
          <cell r="D190">
            <v>9.16</v>
          </cell>
          <cell r="E190">
            <v>29.5</v>
          </cell>
          <cell r="F190">
            <v>11</v>
          </cell>
          <cell r="G190">
            <v>7.4</v>
          </cell>
          <cell r="H190">
            <v>0.94</v>
          </cell>
        </row>
        <row r="191">
          <cell r="B191" t="str">
            <v>BTM001</v>
          </cell>
          <cell r="C191" t="str">
            <v>Numerical Rods</v>
          </cell>
          <cell r="D191">
            <v>21.99</v>
          </cell>
          <cell r="E191">
            <v>101.5</v>
          </cell>
          <cell r="F191">
            <v>17</v>
          </cell>
          <cell r="G191">
            <v>3</v>
          </cell>
          <cell r="H191">
            <v>3.2</v>
          </cell>
        </row>
        <row r="192">
          <cell r="B192" t="str">
            <v>BTM001-S</v>
          </cell>
          <cell r="C192" t="str">
            <v>Family Set - number rods</v>
          </cell>
          <cell r="D192">
            <v>8.17</v>
          </cell>
          <cell r="E192">
            <v>51</v>
          </cell>
          <cell r="F192">
            <v>6</v>
          </cell>
          <cell r="G192">
            <v>2.9</v>
          </cell>
          <cell r="H192">
            <v>0.94</v>
          </cell>
        </row>
        <row r="193">
          <cell r="B193" t="str">
            <v>BTM001-1</v>
          </cell>
          <cell r="C193" t="str">
            <v>Printed Numerals with box for number rods</v>
          </cell>
          <cell r="D193">
            <v>5.92</v>
          </cell>
          <cell r="E193"/>
          <cell r="F193"/>
          <cell r="G193"/>
          <cell r="H193"/>
        </row>
        <row r="194">
          <cell r="B194" t="str">
            <v>BTM001-G</v>
          </cell>
          <cell r="C194" t="str">
            <v>print Numerals &amp; Counters green</v>
          </cell>
          <cell r="D194">
            <v>7.59</v>
          </cell>
          <cell r="E194">
            <v>26</v>
          </cell>
          <cell r="F194">
            <v>12</v>
          </cell>
          <cell r="G194">
            <v>5</v>
          </cell>
          <cell r="H194">
            <v>0.41</v>
          </cell>
        </row>
        <row r="195">
          <cell r="B195" t="str">
            <v>BTM001-R</v>
          </cell>
          <cell r="C195" t="str">
            <v xml:space="preserve">print Numerals &amp; Counters red </v>
          </cell>
          <cell r="D195">
            <v>7.59</v>
          </cell>
          <cell r="E195">
            <v>26</v>
          </cell>
          <cell r="F195">
            <v>12</v>
          </cell>
          <cell r="G195">
            <v>5</v>
          </cell>
          <cell r="H195">
            <v>0.41</v>
          </cell>
        </row>
        <row r="196">
          <cell r="B196" t="str">
            <v>BTM001-2</v>
          </cell>
          <cell r="C196" t="str">
            <v>holder for number rods</v>
          </cell>
          <cell r="D196">
            <v>12.49</v>
          </cell>
          <cell r="E196">
            <v>41.2</v>
          </cell>
          <cell r="F196">
            <v>29.5</v>
          </cell>
          <cell r="G196">
            <v>11</v>
          </cell>
          <cell r="H196">
            <v>1.36</v>
          </cell>
        </row>
        <row r="197">
          <cell r="B197" t="str">
            <v>BTM002</v>
          </cell>
          <cell r="C197" t="str">
            <v xml:space="preserve"> Sandpaper Numbers With Box</v>
          </cell>
          <cell r="D197">
            <v>7.99</v>
          </cell>
          <cell r="E197">
            <v>16</v>
          </cell>
          <cell r="F197">
            <v>12</v>
          </cell>
          <cell r="G197">
            <v>0.3</v>
          </cell>
          <cell r="H197">
            <v>0.6</v>
          </cell>
        </row>
        <row r="198">
          <cell r="B198" t="str">
            <v>BTM003</v>
          </cell>
          <cell r="C198" t="str">
            <v xml:space="preserve"> Individual Spindles</v>
          </cell>
          <cell r="D198">
            <v>9.66</v>
          </cell>
          <cell r="E198">
            <v>17.3</v>
          </cell>
          <cell r="F198">
            <v>17.3</v>
          </cell>
          <cell r="G198">
            <v>4.8</v>
          </cell>
          <cell r="H198">
            <v>0.7</v>
          </cell>
        </row>
        <row r="199">
          <cell r="B199" t="str">
            <v xml:space="preserve">BTM004 </v>
          </cell>
          <cell r="C199" t="str">
            <v>Spindle Box With 45 Spindles</v>
          </cell>
          <cell r="D199">
            <v>17.989999999999998</v>
          </cell>
          <cell r="E199">
            <v>51.1</v>
          </cell>
          <cell r="F199">
            <v>18.100000000000001</v>
          </cell>
          <cell r="G199">
            <v>7.1</v>
          </cell>
          <cell r="H199">
            <v>1.25</v>
          </cell>
        </row>
        <row r="200">
          <cell r="B200" t="str">
            <v>BTM006</v>
          </cell>
          <cell r="C200" t="str">
            <v xml:space="preserve"> Individual Spindles</v>
          </cell>
          <cell r="D200">
            <v>0.21</v>
          </cell>
          <cell r="E200"/>
          <cell r="F200"/>
          <cell r="G200"/>
          <cell r="H200"/>
        </row>
        <row r="201">
          <cell r="B201" t="str">
            <v>BTM007</v>
          </cell>
          <cell r="C201" t="str">
            <v>Cut-Out Numerals and Counters</v>
          </cell>
          <cell r="D201">
            <v>7.56</v>
          </cell>
          <cell r="E201">
            <v>15.4</v>
          </cell>
          <cell r="F201">
            <v>11.5</v>
          </cell>
          <cell r="G201">
            <v>6.3</v>
          </cell>
          <cell r="H201">
            <v>0.35</v>
          </cell>
        </row>
        <row r="202">
          <cell r="B202" t="str">
            <v>BTM007-2</v>
          </cell>
          <cell r="C202" t="str">
            <v>Number Puzzle 1-10</v>
          </cell>
          <cell r="D202">
            <v>7.66</v>
          </cell>
          <cell r="E202">
            <v>18.5</v>
          </cell>
          <cell r="F202">
            <v>10.1</v>
          </cell>
          <cell r="G202">
            <v>7</v>
          </cell>
          <cell r="H202">
            <v>0.62</v>
          </cell>
        </row>
        <row r="203">
          <cell r="B203" t="str">
            <v>BTM007-3</v>
          </cell>
          <cell r="C203" t="str">
            <v>cards for Number Puzzle 1-10</v>
          </cell>
          <cell r="D203">
            <v>0.98</v>
          </cell>
          <cell r="E203">
            <v>25</v>
          </cell>
          <cell r="F203">
            <v>10</v>
          </cell>
          <cell r="G203"/>
          <cell r="H203">
            <v>7.0000000000000007E-2</v>
          </cell>
        </row>
        <row r="204">
          <cell r="B204" t="str">
            <v>BTM008</v>
          </cell>
          <cell r="C204" t="str">
            <v>Small Numerical Rods</v>
          </cell>
          <cell r="D204">
            <v>11.12</v>
          </cell>
          <cell r="E204">
            <v>34.700000000000003</v>
          </cell>
          <cell r="F204">
            <v>14.4</v>
          </cell>
          <cell r="G204">
            <v>3.9</v>
          </cell>
          <cell r="H204">
            <v>0.7</v>
          </cell>
        </row>
        <row r="205">
          <cell r="B205" t="str">
            <v>BTM009</v>
          </cell>
          <cell r="C205" t="str">
            <v>Stamp Game</v>
          </cell>
          <cell r="D205">
            <v>9.16</v>
          </cell>
          <cell r="E205">
            <v>31</v>
          </cell>
          <cell r="F205">
            <v>21.3</v>
          </cell>
          <cell r="G205">
            <v>5.7</v>
          </cell>
          <cell r="H205">
            <v>1</v>
          </cell>
        </row>
        <row r="206">
          <cell r="B206" t="str">
            <v>BTM009-D</v>
          </cell>
          <cell r="C206" t="str">
            <v>Decimal stamp Game</v>
          </cell>
          <cell r="D206">
            <v>11.38</v>
          </cell>
          <cell r="E206"/>
          <cell r="F206"/>
          <cell r="G206"/>
          <cell r="H206"/>
        </row>
        <row r="207">
          <cell r="B207" t="str">
            <v>BTM0010</v>
          </cell>
          <cell r="C207" t="str">
            <v>Small Wooden Number Cards With Box (1-9000)</v>
          </cell>
          <cell r="D207">
            <v>9.99</v>
          </cell>
          <cell r="E207">
            <v>24</v>
          </cell>
          <cell r="F207">
            <v>11</v>
          </cell>
          <cell r="G207">
            <v>6</v>
          </cell>
          <cell r="H207">
            <v>7</v>
          </cell>
        </row>
        <row r="208">
          <cell r="B208" t="str">
            <v xml:space="preserve">BTM0010-1     </v>
          </cell>
          <cell r="C208" t="str">
            <v>Number 1-9000, paper cards (small)</v>
          </cell>
          <cell r="D208">
            <v>8.99</v>
          </cell>
          <cell r="E208">
            <v>18</v>
          </cell>
          <cell r="F208">
            <v>7.5</v>
          </cell>
          <cell r="G208">
            <v>5</v>
          </cell>
          <cell r="H208">
            <v>0.22</v>
          </cell>
        </row>
        <row r="209">
          <cell r="B209" t="str">
            <v>BTM0014</v>
          </cell>
          <cell r="C209" t="str">
            <v xml:space="preserve">Large Wooden Number Cards With Box (1-9000) </v>
          </cell>
          <cell r="D209">
            <v>10.83</v>
          </cell>
          <cell r="E209">
            <v>31</v>
          </cell>
          <cell r="F209">
            <v>11</v>
          </cell>
          <cell r="G209">
            <v>7.3</v>
          </cell>
          <cell r="H209">
            <v>1.1000000000000001</v>
          </cell>
        </row>
        <row r="210">
          <cell r="B210" t="str">
            <v>BTM0014-1</v>
          </cell>
          <cell r="C210" t="str">
            <v>Number 1-9000, Paper cards (large)</v>
          </cell>
          <cell r="D210">
            <v>8.99</v>
          </cell>
          <cell r="E210">
            <v>28.5</v>
          </cell>
          <cell r="F210">
            <v>12</v>
          </cell>
          <cell r="G210">
            <v>4.8</v>
          </cell>
          <cell r="H210">
            <v>0.59</v>
          </cell>
        </row>
        <row r="211">
          <cell r="B211" t="str">
            <v>BTM0011</v>
          </cell>
          <cell r="C211" t="str">
            <v xml:space="preserve">Small Wooden Number Cards With Box (1-3000) </v>
          </cell>
          <cell r="D211">
            <v>9.16</v>
          </cell>
          <cell r="E211">
            <v>24</v>
          </cell>
          <cell r="F211">
            <v>11</v>
          </cell>
          <cell r="G211">
            <v>6</v>
          </cell>
          <cell r="H211">
            <v>7</v>
          </cell>
        </row>
        <row r="212">
          <cell r="B212" t="str">
            <v>BTM0015</v>
          </cell>
          <cell r="C212" t="str">
            <v>Large Wooden Number Cards With Box (1-3000)</v>
          </cell>
          <cell r="D212">
            <v>10.49</v>
          </cell>
          <cell r="E212">
            <v>31</v>
          </cell>
          <cell r="F212">
            <v>11</v>
          </cell>
          <cell r="G212">
            <v>7.3</v>
          </cell>
          <cell r="H212">
            <v>1.1000000000000001</v>
          </cell>
        </row>
        <row r="213">
          <cell r="B213" t="str">
            <v>BTM0012</v>
          </cell>
          <cell r="C213" t="str">
            <v>Large Wooden Number Cards With Box (1-1000)</v>
          </cell>
          <cell r="D213">
            <v>9.99</v>
          </cell>
          <cell r="E213">
            <v>31</v>
          </cell>
          <cell r="F213">
            <v>11</v>
          </cell>
          <cell r="G213">
            <v>7.3</v>
          </cell>
          <cell r="H213">
            <v>1.1000000000000001</v>
          </cell>
        </row>
        <row r="214">
          <cell r="B214" t="str">
            <v>BTM0013</v>
          </cell>
          <cell r="C214" t="str">
            <v>Small Wooden Number Cards With Box (1-1000)</v>
          </cell>
          <cell r="D214">
            <v>8.83</v>
          </cell>
          <cell r="E214">
            <v>24</v>
          </cell>
          <cell r="F214">
            <v>11</v>
          </cell>
          <cell r="G214">
            <v>6</v>
          </cell>
          <cell r="H214">
            <v>7</v>
          </cell>
        </row>
        <row r="215">
          <cell r="B215" t="str">
            <v>BTM0016</v>
          </cell>
          <cell r="C215" t="str">
            <v>Teen &amp; Ten Boards</v>
          </cell>
          <cell r="D215">
            <v>23.99</v>
          </cell>
          <cell r="E215">
            <v>43.5</v>
          </cell>
          <cell r="F215">
            <v>12.5</v>
          </cell>
          <cell r="G215">
            <v>18</v>
          </cell>
          <cell r="H215">
            <v>2.94</v>
          </cell>
        </row>
        <row r="216">
          <cell r="B216" t="str">
            <v>BTM0018</v>
          </cell>
          <cell r="C216" t="str">
            <v xml:space="preserve">Hundred Board </v>
          </cell>
          <cell r="D216">
            <v>10.99</v>
          </cell>
          <cell r="E216">
            <v>43.5</v>
          </cell>
          <cell r="F216">
            <v>12.5</v>
          </cell>
          <cell r="G216">
            <v>18</v>
          </cell>
          <cell r="H216">
            <v>2.94</v>
          </cell>
        </row>
        <row r="217">
          <cell r="B217" t="str">
            <v>BTM0018-1</v>
          </cell>
          <cell r="C217" t="str">
            <v>Control Chart for Hundred Board</v>
          </cell>
          <cell r="D217">
            <v>1.33</v>
          </cell>
          <cell r="E217">
            <v>13.7</v>
          </cell>
          <cell r="F217">
            <v>13</v>
          </cell>
          <cell r="G217">
            <v>2.7</v>
          </cell>
          <cell r="H217">
            <v>0.17</v>
          </cell>
        </row>
        <row r="218">
          <cell r="B218" t="str">
            <v>BTM0017</v>
          </cell>
          <cell r="C218" t="str">
            <v xml:space="preserve">Pythagoras Board </v>
          </cell>
          <cell r="D218">
            <v>10.99</v>
          </cell>
          <cell r="E218">
            <v>43.5</v>
          </cell>
          <cell r="F218">
            <v>12.5</v>
          </cell>
          <cell r="G218">
            <v>18</v>
          </cell>
          <cell r="H218">
            <v>2.94</v>
          </cell>
        </row>
        <row r="219">
          <cell r="B219" t="str">
            <v>BTM0017-1</v>
          </cell>
          <cell r="C219" t="str">
            <v>Control Chart for Pythagoras Board</v>
          </cell>
          <cell r="D219">
            <v>1.33</v>
          </cell>
          <cell r="E219">
            <v>13.7</v>
          </cell>
          <cell r="F219">
            <v>13</v>
          </cell>
          <cell r="G219">
            <v>2.7</v>
          </cell>
          <cell r="H219">
            <v>0.17</v>
          </cell>
        </row>
        <row r="220">
          <cell r="B220" t="str">
            <v>BTM0019</v>
          </cell>
          <cell r="C220" t="str">
            <v>Addition Strip Board</v>
          </cell>
          <cell r="D220">
            <v>7.59</v>
          </cell>
          <cell r="E220">
            <v>40</v>
          </cell>
          <cell r="F220">
            <v>29.1</v>
          </cell>
          <cell r="G220">
            <v>4.4000000000000004</v>
          </cell>
          <cell r="H220">
            <v>0.73</v>
          </cell>
        </row>
        <row r="221">
          <cell r="B221" t="str">
            <v>BTM0020</v>
          </cell>
          <cell r="C221" t="str">
            <v xml:space="preserve">Subtraction Strip Board </v>
          </cell>
          <cell r="D221">
            <v>9.27</v>
          </cell>
          <cell r="E221">
            <v>40</v>
          </cell>
          <cell r="F221">
            <v>29.1</v>
          </cell>
          <cell r="G221">
            <v>4.4000000000000004</v>
          </cell>
          <cell r="H221">
            <v>1.1299999999999999</v>
          </cell>
        </row>
        <row r="222">
          <cell r="B222" t="str">
            <v>BTM0021</v>
          </cell>
          <cell r="C222" t="str">
            <v>Division Bead Board</v>
          </cell>
          <cell r="D222">
            <v>6.78</v>
          </cell>
          <cell r="E222">
            <v>25</v>
          </cell>
          <cell r="F222">
            <v>23.5</v>
          </cell>
          <cell r="G222">
            <v>3.5</v>
          </cell>
          <cell r="H222">
            <v>0.4</v>
          </cell>
        </row>
        <row r="223">
          <cell r="B223" t="str">
            <v>BTM0022</v>
          </cell>
          <cell r="C223" t="str">
            <v xml:space="preserve">Multiplication Bead Board </v>
          </cell>
          <cell r="D223">
            <v>6.78</v>
          </cell>
          <cell r="E223">
            <v>25</v>
          </cell>
          <cell r="F223">
            <v>23.5</v>
          </cell>
          <cell r="G223">
            <v>3.5</v>
          </cell>
          <cell r="H223">
            <v>0.42</v>
          </cell>
        </row>
        <row r="224">
          <cell r="B224" t="str">
            <v>BTM0023</v>
          </cell>
          <cell r="C224" t="str">
            <v>Small Bead Frame</v>
          </cell>
          <cell r="D224">
            <v>8.33</v>
          </cell>
          <cell r="E224">
            <v>26.5</v>
          </cell>
          <cell r="F224">
            <v>28</v>
          </cell>
          <cell r="G224">
            <v>7.5</v>
          </cell>
          <cell r="H224">
            <v>0.6</v>
          </cell>
        </row>
        <row r="225">
          <cell r="B225" t="str">
            <v>BTM0024</v>
          </cell>
          <cell r="C225" t="str">
            <v>Large Bead Frame</v>
          </cell>
          <cell r="D225">
            <v>10.83</v>
          </cell>
          <cell r="E225">
            <v>37</v>
          </cell>
          <cell r="F225">
            <v>28</v>
          </cell>
          <cell r="G225">
            <v>7.5</v>
          </cell>
          <cell r="H225">
            <v>0.75</v>
          </cell>
        </row>
        <row r="226">
          <cell r="B226" t="str">
            <v>BTM0025</v>
          </cell>
          <cell r="C226" t="str">
            <v>Trinomial Cube</v>
          </cell>
          <cell r="D226">
            <v>14.26</v>
          </cell>
          <cell r="E226">
            <v>11.5</v>
          </cell>
          <cell r="F226">
            <v>11.3</v>
          </cell>
          <cell r="G226">
            <v>10.8</v>
          </cell>
          <cell r="H226">
            <v>0.95</v>
          </cell>
        </row>
        <row r="227">
          <cell r="B227" t="str">
            <v>BTM0025-1</v>
          </cell>
          <cell r="C227" t="str">
            <v>Arithmetic Trinomial cube</v>
          </cell>
          <cell r="D227">
            <v>14.17</v>
          </cell>
          <cell r="E227">
            <v>11.5</v>
          </cell>
          <cell r="F227">
            <v>11.3</v>
          </cell>
          <cell r="G227">
            <v>10.8</v>
          </cell>
          <cell r="H227">
            <v>0.95</v>
          </cell>
        </row>
        <row r="228">
          <cell r="B228" t="str">
            <v>BTM0026</v>
          </cell>
          <cell r="C228" t="str">
            <v>Binomial Cube</v>
          </cell>
          <cell r="D228">
            <v>9.99</v>
          </cell>
          <cell r="E228">
            <v>9</v>
          </cell>
          <cell r="F228">
            <v>11.3</v>
          </cell>
          <cell r="G228">
            <v>11.3</v>
          </cell>
          <cell r="H228">
            <v>0.5</v>
          </cell>
        </row>
        <row r="229">
          <cell r="B229" t="str">
            <v>BTM0027</v>
          </cell>
          <cell r="C229" t="str">
            <v>doubleness</v>
          </cell>
          <cell r="D229">
            <v>10.99</v>
          </cell>
          <cell r="E229">
            <v>13</v>
          </cell>
          <cell r="F229">
            <v>13</v>
          </cell>
          <cell r="G229">
            <v>10</v>
          </cell>
          <cell r="H229">
            <v>0.7</v>
          </cell>
        </row>
        <row r="230">
          <cell r="B230" t="str">
            <v>BTM0028</v>
          </cell>
          <cell r="C230" t="str">
            <v>triple</v>
          </cell>
          <cell r="D230">
            <v>21.78</v>
          </cell>
          <cell r="E230">
            <v>54.5</v>
          </cell>
          <cell r="F230">
            <v>20.5</v>
          </cell>
          <cell r="G230">
            <v>7</v>
          </cell>
          <cell r="H230">
            <v>2.86</v>
          </cell>
        </row>
        <row r="231">
          <cell r="B231" t="str">
            <v>BTM0029</v>
          </cell>
          <cell r="C231" t="str">
            <v xml:space="preserve"> Large Fraction Skittles With Stand</v>
          </cell>
          <cell r="D231">
            <v>19.989999999999998</v>
          </cell>
          <cell r="E231">
            <v>32</v>
          </cell>
          <cell r="F231">
            <v>9.6999999999999993</v>
          </cell>
          <cell r="G231">
            <v>8.6999999999999993</v>
          </cell>
          <cell r="H231">
            <v>0.7</v>
          </cell>
        </row>
        <row r="232">
          <cell r="B232" t="str">
            <v>BTM0029-1</v>
          </cell>
          <cell r="C232" t="str">
            <v>cards for Large Fraction Skittles</v>
          </cell>
          <cell r="D232">
            <v>1.39</v>
          </cell>
          <cell r="E232">
            <v>10</v>
          </cell>
          <cell r="F232">
            <v>10</v>
          </cell>
          <cell r="G232"/>
          <cell r="H232">
            <v>0.05</v>
          </cell>
        </row>
        <row r="233">
          <cell r="B233" t="str">
            <v>BTM0029-S</v>
          </cell>
          <cell r="C233" t="str">
            <v xml:space="preserve">Family Set - small fraction skittles </v>
          </cell>
          <cell r="D233">
            <v>7.99</v>
          </cell>
          <cell r="E233"/>
          <cell r="F233"/>
          <cell r="G233"/>
          <cell r="H233"/>
        </row>
        <row r="234">
          <cell r="B234" t="str">
            <v>BTM0030</v>
          </cell>
          <cell r="C234" t="str">
            <v>9 Wooden Cubes of 1000</v>
          </cell>
          <cell r="D234">
            <v>10.66</v>
          </cell>
          <cell r="E234">
            <v>23.5</v>
          </cell>
          <cell r="F234">
            <v>23.2</v>
          </cell>
          <cell r="G234">
            <v>7.7</v>
          </cell>
          <cell r="H234">
            <v>1.0900000000000001</v>
          </cell>
        </row>
        <row r="235">
          <cell r="B235" t="str">
            <v>BTM0030-2</v>
          </cell>
          <cell r="C235" t="str">
            <v>Tray for  9 Wooden Thousand Cubes</v>
          </cell>
          <cell r="D235">
            <v>3.29</v>
          </cell>
          <cell r="E235">
            <v>27.5</v>
          </cell>
          <cell r="F235">
            <v>27.5</v>
          </cell>
          <cell r="G235">
            <v>3</v>
          </cell>
          <cell r="H235">
            <v>0.35</v>
          </cell>
        </row>
        <row r="236">
          <cell r="B236" t="str">
            <v>BTM0031</v>
          </cell>
          <cell r="C236" t="str">
            <v>45 Wooden Squares of 100</v>
          </cell>
          <cell r="D236">
            <v>10.66</v>
          </cell>
          <cell r="E236">
            <v>8</v>
          </cell>
          <cell r="F236">
            <v>8</v>
          </cell>
          <cell r="G236">
            <v>36</v>
          </cell>
          <cell r="H236">
            <v>1.85</v>
          </cell>
        </row>
        <row r="237">
          <cell r="B237" t="str">
            <v>BTM0031-1</v>
          </cell>
          <cell r="C237" t="str">
            <v>Tray for 45 Wooden Hundred Squares</v>
          </cell>
          <cell r="D237">
            <v>2.99</v>
          </cell>
          <cell r="E237">
            <v>44</v>
          </cell>
          <cell r="F237">
            <v>15</v>
          </cell>
          <cell r="G237">
            <v>3</v>
          </cell>
          <cell r="H237">
            <v>0.26</v>
          </cell>
        </row>
        <row r="238">
          <cell r="B238" t="str">
            <v>BTM0088</v>
          </cell>
          <cell r="C238" t="str">
            <v>Base Ten Material</v>
          </cell>
          <cell r="D238">
            <v>19.989999999999998</v>
          </cell>
          <cell r="E238"/>
          <cell r="F238"/>
          <cell r="G238"/>
          <cell r="H238"/>
        </row>
        <row r="239">
          <cell r="B239" t="str">
            <v>BTM0032</v>
          </cell>
          <cell r="C239" t="str">
            <v>Metal Fraction Circles With Stand</v>
          </cell>
          <cell r="D239">
            <v>43.33</v>
          </cell>
          <cell r="E239">
            <v>66</v>
          </cell>
          <cell r="F239">
            <v>13</v>
          </cell>
          <cell r="G239">
            <v>17</v>
          </cell>
          <cell r="H239">
            <v>4.3899999999999997</v>
          </cell>
        </row>
        <row r="240">
          <cell r="B240" t="str">
            <v>BTM0032-1</v>
          </cell>
          <cell r="C240" t="str">
            <v>Fraction Circles metal</v>
          </cell>
          <cell r="D240">
            <v>29.79</v>
          </cell>
          <cell r="E240">
            <v>13</v>
          </cell>
          <cell r="F240">
            <v>13</v>
          </cell>
          <cell r="G240">
            <v>13</v>
          </cell>
          <cell r="H240">
            <v>2.8</v>
          </cell>
        </row>
        <row r="241">
          <cell r="B241" t="str">
            <v>BTM0032-2</v>
          </cell>
          <cell r="C241" t="str">
            <v>Fraction Circles metal tray</v>
          </cell>
          <cell r="D241">
            <v>15.71</v>
          </cell>
          <cell r="E241">
            <v>65</v>
          </cell>
          <cell r="F241">
            <v>16</v>
          </cell>
          <cell r="G241">
            <v>10</v>
          </cell>
          <cell r="H241">
            <v>1.6</v>
          </cell>
        </row>
        <row r="242">
          <cell r="B242" t="str">
            <v>BTM0033</v>
          </cell>
          <cell r="C242" t="str">
            <v>Metal Inscribed and Concentric Figures</v>
          </cell>
          <cell r="D242">
            <v>31.66</v>
          </cell>
          <cell r="E242">
            <v>14.6</v>
          </cell>
          <cell r="F242">
            <v>14.6</v>
          </cell>
          <cell r="G242">
            <v>14.6</v>
          </cell>
          <cell r="H242">
            <v>2.83</v>
          </cell>
        </row>
        <row r="243">
          <cell r="B243" t="str">
            <v>BTM0035</v>
          </cell>
          <cell r="C243" t="str">
            <v>Metal Triangles</v>
          </cell>
          <cell r="D243">
            <v>14.19</v>
          </cell>
          <cell r="E243">
            <v>13</v>
          </cell>
          <cell r="F243">
            <v>13</v>
          </cell>
          <cell r="G243">
            <v>13</v>
          </cell>
          <cell r="H243">
            <v>1</v>
          </cell>
        </row>
        <row r="244">
          <cell r="B244" t="str">
            <v>BTM0036</v>
          </cell>
          <cell r="C244" t="str">
            <v xml:space="preserve"> Metal Squares</v>
          </cell>
          <cell r="D244">
            <v>33.33</v>
          </cell>
          <cell r="E244">
            <v>14.6</v>
          </cell>
          <cell r="F244">
            <v>14.6</v>
          </cell>
          <cell r="G244">
            <v>14.6</v>
          </cell>
          <cell r="H244">
            <v>2.88</v>
          </cell>
        </row>
        <row r="245">
          <cell r="B245" t="str">
            <v>BTM0034</v>
          </cell>
          <cell r="C245" t="str">
            <v>Equivalent Figure Material</v>
          </cell>
          <cell r="D245">
            <v>83.33</v>
          </cell>
          <cell r="E245">
            <v>73</v>
          </cell>
          <cell r="F245">
            <v>19</v>
          </cell>
          <cell r="G245">
            <v>9.5</v>
          </cell>
          <cell r="H245">
            <v>3.52</v>
          </cell>
        </row>
        <row r="246">
          <cell r="B246" t="str">
            <v>BTM0017-2</v>
          </cell>
          <cell r="C246" t="str">
            <v>Theorem of Pythagoras</v>
          </cell>
          <cell r="D246">
            <v>31.96</v>
          </cell>
          <cell r="E246"/>
          <cell r="F246"/>
          <cell r="G246"/>
          <cell r="H246"/>
        </row>
        <row r="247">
          <cell r="B247" t="str">
            <v>BTM0037</v>
          </cell>
          <cell r="C247" t="str">
            <v xml:space="preserve"> Geometric Solids With Stands, Bases, and Box</v>
          </cell>
          <cell r="D247">
            <v>18.829999999999998</v>
          </cell>
          <cell r="E247">
            <v>38.5</v>
          </cell>
          <cell r="F247">
            <v>18</v>
          </cell>
          <cell r="G247">
            <v>12.5</v>
          </cell>
          <cell r="H247">
            <v>2.1</v>
          </cell>
        </row>
        <row r="248">
          <cell r="B248" t="str">
            <v>BTM0037 (beech)</v>
          </cell>
          <cell r="C248" t="str">
            <v xml:space="preserve"> Geometric Solids With Stands, Bases, and Box-beech wood</v>
          </cell>
          <cell r="D248">
            <v>23.49</v>
          </cell>
          <cell r="E248">
            <v>38.5</v>
          </cell>
          <cell r="F248">
            <v>18</v>
          </cell>
          <cell r="G248">
            <v>12.5</v>
          </cell>
          <cell r="H248">
            <v>2.1</v>
          </cell>
        </row>
        <row r="249">
          <cell r="B249" t="str">
            <v>BTM0038</v>
          </cell>
          <cell r="C249" t="str">
            <v>Geometric Solids Bases With Box</v>
          </cell>
          <cell r="D249">
            <v>4.37</v>
          </cell>
          <cell r="E249"/>
          <cell r="F249"/>
          <cell r="G249"/>
          <cell r="H249"/>
        </row>
        <row r="250">
          <cell r="B250" t="str">
            <v>BTM0039</v>
          </cell>
          <cell r="C250" t="str">
            <v>Decomposition stereo combination</v>
          </cell>
          <cell r="D250">
            <v>12.58</v>
          </cell>
          <cell r="E250">
            <v>35.4</v>
          </cell>
          <cell r="F250">
            <v>16.5</v>
          </cell>
          <cell r="G250">
            <v>8</v>
          </cell>
          <cell r="H250">
            <v>1.85</v>
          </cell>
        </row>
        <row r="251">
          <cell r="B251" t="str">
            <v>BTM0040</v>
          </cell>
          <cell r="C251" t="str">
            <v>Addition Snake Game</v>
          </cell>
          <cell r="D251">
            <v>17.989999999999998</v>
          </cell>
          <cell r="E251"/>
          <cell r="F251"/>
          <cell r="G251"/>
          <cell r="H251"/>
        </row>
        <row r="252">
          <cell r="B252" t="str">
            <v>BTM0041</v>
          </cell>
          <cell r="C252" t="str">
            <v xml:space="preserve">Subtraction Snake Game </v>
          </cell>
          <cell r="D252">
            <v>21.66</v>
          </cell>
          <cell r="E252"/>
          <cell r="F252"/>
          <cell r="G252"/>
          <cell r="H252"/>
        </row>
        <row r="253">
          <cell r="B253" t="str">
            <v>BTM0042</v>
          </cell>
          <cell r="C253" t="str">
            <v>Short Bead Chains with wall frame</v>
          </cell>
          <cell r="D253">
            <v>17.489999999999998</v>
          </cell>
          <cell r="E253">
            <v>35</v>
          </cell>
          <cell r="F253">
            <v>10.199999999999999</v>
          </cell>
          <cell r="G253">
            <v>9</v>
          </cell>
          <cell r="H253">
            <v>0.7</v>
          </cell>
        </row>
        <row r="254">
          <cell r="B254" t="str">
            <v>BTM0042-1</v>
          </cell>
          <cell r="C254" t="str">
            <v>Short Bead Chain</v>
          </cell>
          <cell r="D254">
            <v>18.96</v>
          </cell>
          <cell r="E254"/>
          <cell r="F254"/>
          <cell r="G254"/>
          <cell r="H254"/>
        </row>
        <row r="255">
          <cell r="B255" t="str">
            <v>BTM0043</v>
          </cell>
          <cell r="C255" t="str">
            <v xml:space="preserve"> Colored Bead Squares</v>
          </cell>
          <cell r="D255">
            <v>4.99</v>
          </cell>
          <cell r="E255"/>
          <cell r="F255"/>
          <cell r="G255"/>
          <cell r="H255"/>
        </row>
        <row r="256">
          <cell r="B256" t="str">
            <v>BTM0044</v>
          </cell>
          <cell r="C256" t="str">
            <v>Golden Bead Thousand Cube</v>
          </cell>
          <cell r="D256">
            <v>11.33</v>
          </cell>
          <cell r="E256">
            <v>8</v>
          </cell>
          <cell r="F256">
            <v>8</v>
          </cell>
          <cell r="G256">
            <v>8</v>
          </cell>
          <cell r="H256">
            <v>0.4</v>
          </cell>
        </row>
        <row r="257">
          <cell r="B257" t="str">
            <v>BTM0045</v>
          </cell>
          <cell r="C257" t="str">
            <v xml:space="preserve">Introduction to Decimal Quantity w/ Trays </v>
          </cell>
          <cell r="D257">
            <v>16.329999999999998</v>
          </cell>
          <cell r="E257">
            <v>30.2</v>
          </cell>
          <cell r="F257">
            <v>11.6</v>
          </cell>
          <cell r="G257">
            <v>8.5</v>
          </cell>
          <cell r="H257">
            <v>0.7</v>
          </cell>
        </row>
        <row r="258">
          <cell r="B258" t="str">
            <v>BTM0046</v>
          </cell>
          <cell r="C258" t="str">
            <v xml:space="preserve">Introduction to Decimal Symbols w/ Trays </v>
          </cell>
          <cell r="D258">
            <v>24.19</v>
          </cell>
          <cell r="E258">
            <v>40.5</v>
          </cell>
          <cell r="F258">
            <v>14</v>
          </cell>
          <cell r="G258">
            <v>8.5</v>
          </cell>
          <cell r="H258">
            <v>1.6</v>
          </cell>
        </row>
        <row r="259">
          <cell r="B259" t="str">
            <v>BTM0047</v>
          </cell>
          <cell r="C259" t="str">
            <v xml:space="preserve"> Bead Chains of 100 and 1000</v>
          </cell>
          <cell r="D259">
            <v>17.5</v>
          </cell>
          <cell r="E259">
            <v>27.9</v>
          </cell>
          <cell r="F259">
            <v>20.9</v>
          </cell>
          <cell r="G259">
            <v>6.9</v>
          </cell>
          <cell r="H259">
            <v>0.98</v>
          </cell>
        </row>
        <row r="260">
          <cell r="B260" t="str">
            <v>BTM0048</v>
          </cell>
          <cell r="C260" t="str">
            <v>Ten Bead Box</v>
          </cell>
          <cell r="D260">
            <v>4.71</v>
          </cell>
          <cell r="E260">
            <v>13.7</v>
          </cell>
          <cell r="F260">
            <v>13</v>
          </cell>
          <cell r="G260">
            <v>2.7</v>
          </cell>
          <cell r="H260">
            <v>0.17</v>
          </cell>
        </row>
        <row r="261">
          <cell r="B261" t="str">
            <v>BTM0049</v>
          </cell>
          <cell r="C261" t="str">
            <v xml:space="preserve"> Teen Bead Box</v>
          </cell>
          <cell r="D261">
            <v>3.99</v>
          </cell>
          <cell r="E261">
            <v>13.7</v>
          </cell>
          <cell r="F261">
            <v>13</v>
          </cell>
          <cell r="G261">
            <v>2.7</v>
          </cell>
          <cell r="H261">
            <v>0.15</v>
          </cell>
        </row>
        <row r="262">
          <cell r="B262" t="str">
            <v>BTM0050</v>
          </cell>
          <cell r="C262" t="str">
            <v xml:space="preserve"> Bead Decanomial</v>
          </cell>
          <cell r="D262">
            <v>43.73</v>
          </cell>
          <cell r="E262">
            <v>32.200000000000003</v>
          </cell>
          <cell r="F262">
            <v>26.7</v>
          </cell>
          <cell r="G262">
            <v>4.5</v>
          </cell>
          <cell r="H262">
            <v>1.57</v>
          </cell>
        </row>
        <row r="263">
          <cell r="B263" t="str">
            <v>BTM0080</v>
          </cell>
          <cell r="C263" t="str">
            <v>New Additional Snake Game</v>
          </cell>
          <cell r="D263">
            <v>16.989999999999998</v>
          </cell>
          <cell r="E263">
            <v>41</v>
          </cell>
          <cell r="F263">
            <v>14.5</v>
          </cell>
          <cell r="G263">
            <v>6</v>
          </cell>
          <cell r="H263">
            <v>0.87</v>
          </cell>
        </row>
        <row r="264">
          <cell r="B264" t="str">
            <v>BTM0081</v>
          </cell>
          <cell r="C264" t="str">
            <v>New Substraction Snake Game</v>
          </cell>
          <cell r="D264">
            <v>21.89</v>
          </cell>
          <cell r="E264">
            <v>41</v>
          </cell>
          <cell r="F264">
            <v>14.6</v>
          </cell>
          <cell r="G264">
            <v>5.8</v>
          </cell>
          <cell r="H264">
            <v>1.1000000000000001</v>
          </cell>
        </row>
        <row r="265">
          <cell r="B265" t="str">
            <v>BTM0082</v>
          </cell>
          <cell r="C265" t="str">
            <v>Negative Snake Game</v>
          </cell>
          <cell r="D265">
            <v>35.49</v>
          </cell>
          <cell r="E265">
            <v>35</v>
          </cell>
          <cell r="F265">
            <v>23</v>
          </cell>
          <cell r="G265">
            <v>4.9000000000000004</v>
          </cell>
          <cell r="H265">
            <v>1.39</v>
          </cell>
        </row>
        <row r="266">
          <cell r="B266" t="str">
            <v>BTM0083</v>
          </cell>
          <cell r="C266" t="str">
            <v>Checker Board Beads</v>
          </cell>
          <cell r="D266">
            <v>7.49</v>
          </cell>
          <cell r="E266"/>
          <cell r="F266"/>
          <cell r="G266"/>
          <cell r="H266"/>
        </row>
        <row r="267">
          <cell r="B267" t="str">
            <v>BTM0084</v>
          </cell>
          <cell r="C267" t="str">
            <v>Short Bead Chain</v>
          </cell>
          <cell r="D267">
            <v>25.17</v>
          </cell>
          <cell r="E267">
            <v>24</v>
          </cell>
          <cell r="F267">
            <v>18.5</v>
          </cell>
          <cell r="G267">
            <v>4.5</v>
          </cell>
          <cell r="H267">
            <v>0.69</v>
          </cell>
        </row>
        <row r="268">
          <cell r="B268" t="str">
            <v>BTM0086</v>
          </cell>
          <cell r="C268" t="str">
            <v>Geometric Stick Material</v>
          </cell>
          <cell r="D268">
            <v>34.159999999999997</v>
          </cell>
          <cell r="E268">
            <v>43</v>
          </cell>
          <cell r="F268">
            <v>30.5</v>
          </cell>
          <cell r="G268">
            <v>4</v>
          </cell>
          <cell r="H268">
            <v>1.47</v>
          </cell>
        </row>
        <row r="269">
          <cell r="B269" t="str">
            <v>BTM0051</v>
          </cell>
          <cell r="C269" t="str">
            <v>45 Golden Bead Hundred Squares</v>
          </cell>
          <cell r="D269">
            <v>43.67</v>
          </cell>
          <cell r="E269"/>
          <cell r="F269"/>
          <cell r="G269"/>
          <cell r="H269"/>
        </row>
        <row r="270">
          <cell r="B270" t="str">
            <v>BTM0052</v>
          </cell>
          <cell r="C270" t="str">
            <v xml:space="preserve">45 Golden Bead Bars of 10 </v>
          </cell>
          <cell r="D270">
            <v>5.89</v>
          </cell>
          <cell r="E270">
            <v>10.5</v>
          </cell>
          <cell r="F270">
            <v>9.5</v>
          </cell>
          <cell r="G270">
            <v>3.5</v>
          </cell>
          <cell r="H270">
            <v>0.21</v>
          </cell>
        </row>
        <row r="271">
          <cell r="B271" t="str">
            <v>BTM0053</v>
          </cell>
          <cell r="C271" t="str">
            <v>45 Golden Bead Units</v>
          </cell>
          <cell r="D271">
            <v>0.45</v>
          </cell>
          <cell r="E271"/>
          <cell r="F271"/>
          <cell r="G271"/>
          <cell r="H271"/>
        </row>
        <row r="272">
          <cell r="B272" t="str">
            <v>BTM0053-1</v>
          </cell>
          <cell r="C272" t="str">
            <v>One gooden wood cup</v>
          </cell>
          <cell r="D272">
            <v>1.99</v>
          </cell>
          <cell r="E272"/>
          <cell r="F272"/>
          <cell r="G272"/>
          <cell r="H272"/>
        </row>
        <row r="273">
          <cell r="B273" t="str">
            <v>BTM0054</v>
          </cell>
          <cell r="C273" t="str">
            <v>Colored Bead Cubes</v>
          </cell>
          <cell r="D273">
            <v>43.33</v>
          </cell>
          <cell r="E273"/>
          <cell r="F273"/>
          <cell r="G273"/>
          <cell r="H273"/>
        </row>
        <row r="274">
          <cell r="B274" t="str">
            <v>BTM0055</v>
          </cell>
          <cell r="C274" t="str">
            <v>Bead Chains of 1000</v>
          </cell>
          <cell r="D274">
            <v>11.66</v>
          </cell>
          <cell r="E274"/>
          <cell r="F274"/>
          <cell r="G274"/>
          <cell r="H274"/>
        </row>
        <row r="275">
          <cell r="B275" t="str">
            <v>BTM0055-1</v>
          </cell>
          <cell r="C275" t="str">
            <v>Bead Chains of 100 and 1000 with frame</v>
          </cell>
          <cell r="D275">
            <v>17.5</v>
          </cell>
          <cell r="E275">
            <v>27.9</v>
          </cell>
          <cell r="F275">
            <v>20.9</v>
          </cell>
          <cell r="G275">
            <v>6.9</v>
          </cell>
          <cell r="H275">
            <v>0.98</v>
          </cell>
        </row>
        <row r="276">
          <cell r="B276" t="str">
            <v>BTM0055-2</v>
          </cell>
          <cell r="C276" t="str">
            <v>stand for number rods</v>
          </cell>
          <cell r="D276">
            <v>4.33</v>
          </cell>
          <cell r="E276">
            <v>42</v>
          </cell>
          <cell r="F276">
            <v>5</v>
          </cell>
          <cell r="G276">
            <v>4.5</v>
          </cell>
          <cell r="H276">
            <v>0.24</v>
          </cell>
        </row>
        <row r="277">
          <cell r="B277" t="str">
            <v>BTM0056</v>
          </cell>
          <cell r="C277" t="str">
            <v>Bead Chains of 100</v>
          </cell>
          <cell r="D277">
            <v>1.18</v>
          </cell>
          <cell r="E277"/>
          <cell r="F277"/>
          <cell r="G277"/>
          <cell r="H277"/>
        </row>
        <row r="278">
          <cell r="B278" t="str">
            <v>BTM0057</v>
          </cell>
          <cell r="C278" t="str">
            <v>Colored Bead Stairs</v>
          </cell>
          <cell r="D278">
            <v>1.29</v>
          </cell>
          <cell r="E278"/>
          <cell r="F278"/>
          <cell r="G278"/>
          <cell r="H278"/>
        </row>
        <row r="279">
          <cell r="B279" t="str">
            <v>BTM0057-1</v>
          </cell>
          <cell r="C279" t="str">
            <v>Colored Bead Stairs with wooden stand</v>
          </cell>
          <cell r="D279">
            <v>3.34</v>
          </cell>
          <cell r="E279"/>
          <cell r="F279"/>
          <cell r="G279"/>
          <cell r="H279"/>
        </row>
        <row r="280">
          <cell r="B280" t="str">
            <v>BTM0057-2</v>
          </cell>
          <cell r="C280" t="str">
            <v>black and white beads</v>
          </cell>
          <cell r="D280">
            <v>1.29</v>
          </cell>
          <cell r="E280"/>
          <cell r="F280"/>
          <cell r="G280"/>
          <cell r="H280"/>
        </row>
        <row r="281">
          <cell r="B281" t="str">
            <v>BTM0058</v>
          </cell>
          <cell r="C281" t="str">
            <v xml:space="preserve">9 Golden Bead Hundred Squares </v>
          </cell>
          <cell r="D281">
            <v>8.67</v>
          </cell>
          <cell r="E281"/>
          <cell r="F281"/>
          <cell r="G281"/>
          <cell r="H281"/>
        </row>
        <row r="282">
          <cell r="B282" t="str">
            <v>BTM0059</v>
          </cell>
          <cell r="C282" t="str">
            <v>9 Golden Bead Bars of 10</v>
          </cell>
          <cell r="D282">
            <v>1.28</v>
          </cell>
          <cell r="E282"/>
          <cell r="F282"/>
          <cell r="G282"/>
          <cell r="H282"/>
        </row>
        <row r="283">
          <cell r="B283" t="str">
            <v>BTM0060</v>
          </cell>
          <cell r="C283" t="str">
            <v xml:space="preserve">9 Golden Bead Units </v>
          </cell>
          <cell r="D283">
            <v>0.15</v>
          </cell>
          <cell r="E283"/>
          <cell r="F283"/>
          <cell r="G283"/>
          <cell r="H283"/>
        </row>
        <row r="284">
          <cell r="B284" t="str">
            <v>BTM0061</v>
          </cell>
          <cell r="C284" t="str">
            <v>Complete Bead Materials: Cubes, Squares, and Chains(with Cabinet)</v>
          </cell>
          <cell r="D284">
            <v>241.67</v>
          </cell>
          <cell r="E284"/>
          <cell r="F284"/>
          <cell r="G284"/>
          <cell r="H284"/>
        </row>
        <row r="285">
          <cell r="B285" t="str">
            <v>BTM0061-1</v>
          </cell>
          <cell r="C285" t="str">
            <v>Complete Bead Materials: Cubes, Squares, and Chains （without cabinet)</v>
          </cell>
          <cell r="D285">
            <v>158.33000000000001</v>
          </cell>
          <cell r="E285"/>
          <cell r="F285"/>
          <cell r="G285"/>
          <cell r="H285"/>
        </row>
        <row r="286">
          <cell r="B286" t="str">
            <v>BTM0061-2</v>
          </cell>
          <cell r="C286" t="str">
            <v xml:space="preserve"> Bead Material Cabinet</v>
          </cell>
          <cell r="D286">
            <v>91.67</v>
          </cell>
          <cell r="E286">
            <v>111</v>
          </cell>
          <cell r="F286">
            <v>45</v>
          </cell>
          <cell r="G286">
            <v>15</v>
          </cell>
          <cell r="H286">
            <v>12.05</v>
          </cell>
        </row>
        <row r="287">
          <cell r="B287" t="str">
            <v>BTM0062</v>
          </cell>
          <cell r="C287" t="str">
            <v>Bank Game</v>
          </cell>
          <cell r="D287">
            <v>7.44</v>
          </cell>
          <cell r="E287">
            <v>26.3</v>
          </cell>
          <cell r="F287">
            <v>24</v>
          </cell>
          <cell r="G287">
            <v>3</v>
          </cell>
          <cell r="H287">
            <v>0.62</v>
          </cell>
        </row>
        <row r="288">
          <cell r="B288" t="str">
            <v>BTM0063</v>
          </cell>
          <cell r="C288" t="str">
            <v>scale</v>
          </cell>
          <cell r="D288">
            <v>10.83</v>
          </cell>
          <cell r="E288">
            <v>43</v>
          </cell>
          <cell r="F288">
            <v>15.4</v>
          </cell>
          <cell r="G288">
            <v>6</v>
          </cell>
          <cell r="H288">
            <v>0.71</v>
          </cell>
        </row>
        <row r="289">
          <cell r="B289" t="str">
            <v>BTM0064</v>
          </cell>
          <cell r="C289" t="str">
            <v xml:space="preserve">Hanger for Color Bead Stairs </v>
          </cell>
          <cell r="D289">
            <v>8.83</v>
          </cell>
          <cell r="E289">
            <v>31</v>
          </cell>
          <cell r="F289">
            <v>17</v>
          </cell>
          <cell r="G289">
            <v>5</v>
          </cell>
          <cell r="H289">
            <v>0.64</v>
          </cell>
        </row>
        <row r="290">
          <cell r="B290" t="str">
            <v>BTM0065</v>
          </cell>
          <cell r="C290" t="str">
            <v>Teen Bead Hanger</v>
          </cell>
          <cell r="D290">
            <v>9.16</v>
          </cell>
          <cell r="E290">
            <v>31</v>
          </cell>
          <cell r="F290">
            <v>17</v>
          </cell>
          <cell r="G290">
            <v>5</v>
          </cell>
          <cell r="H290">
            <v>0.74</v>
          </cell>
        </row>
        <row r="291">
          <cell r="B291" t="str">
            <v>BTM0094 (beech)</v>
          </cell>
          <cell r="C291" t="str">
            <v>Golden Bead Frame (Flat)-beech wood</v>
          </cell>
          <cell r="D291">
            <v>9.99</v>
          </cell>
          <cell r="E291">
            <v>35</v>
          </cell>
          <cell r="F291">
            <v>24.9</v>
          </cell>
          <cell r="G291">
            <v>2.1</v>
          </cell>
          <cell r="H291">
            <v>0.53</v>
          </cell>
        </row>
        <row r="292">
          <cell r="B292" t="str">
            <v>BTM0095</v>
          </cell>
          <cell r="C292" t="str">
            <v>Long Division</v>
          </cell>
          <cell r="D292">
            <v>51.99</v>
          </cell>
          <cell r="E292">
            <v>40</v>
          </cell>
          <cell r="F292">
            <v>27.5</v>
          </cell>
          <cell r="G292">
            <v>12</v>
          </cell>
          <cell r="H292">
            <v>2.92</v>
          </cell>
        </row>
        <row r="293">
          <cell r="B293" t="str">
            <v>BTM0096</v>
          </cell>
          <cell r="C293" t="str">
            <v>Dot Exercise</v>
          </cell>
          <cell r="D293">
            <v>7.99</v>
          </cell>
          <cell r="E293">
            <v>40.5</v>
          </cell>
          <cell r="F293">
            <v>6.5</v>
          </cell>
          <cell r="G293">
            <v>2.5</v>
          </cell>
          <cell r="H293">
            <v>0.57999999999999996</v>
          </cell>
        </row>
        <row r="294">
          <cell r="B294" t="str">
            <v>BTM0103</v>
          </cell>
          <cell r="C294" t="str">
            <v>100-1000</v>
          </cell>
          <cell r="D294">
            <v>38.99</v>
          </cell>
          <cell r="E294"/>
          <cell r="F294"/>
          <cell r="G294"/>
          <cell r="H294"/>
        </row>
        <row r="295">
          <cell r="B295" t="str">
            <v>BTM097</v>
          </cell>
          <cell r="C295" t="str">
            <v>Gold Bead Materials set</v>
          </cell>
          <cell r="D295">
            <v>49.99</v>
          </cell>
          <cell r="E295">
            <v>46</v>
          </cell>
          <cell r="F295">
            <v>35.5</v>
          </cell>
          <cell r="G295">
            <v>8</v>
          </cell>
          <cell r="H295">
            <v>4.5</v>
          </cell>
        </row>
        <row r="296">
          <cell r="B296" t="str">
            <v>BTM0104</v>
          </cell>
          <cell r="C296" t="str">
            <v>Golden bead material</v>
          </cell>
          <cell r="D296">
            <v>117.99</v>
          </cell>
          <cell r="E296"/>
          <cell r="F296"/>
          <cell r="G296"/>
          <cell r="H296"/>
        </row>
        <row r="297">
          <cell r="B297" t="str">
            <v>BTM0076</v>
          </cell>
          <cell r="C297" t="str">
            <v>geometry block</v>
          </cell>
          <cell r="D297">
            <v>5.93</v>
          </cell>
          <cell r="E297"/>
          <cell r="F297"/>
          <cell r="G297"/>
          <cell r="H297"/>
        </row>
        <row r="298">
          <cell r="B298" t="str">
            <v>BTM0077</v>
          </cell>
          <cell r="C298" t="str">
            <v>step block</v>
          </cell>
          <cell r="D298">
            <v>5.93</v>
          </cell>
          <cell r="E298"/>
          <cell r="F298"/>
          <cell r="G298"/>
          <cell r="H298"/>
        </row>
        <row r="299">
          <cell r="B299" t="str">
            <v>BTM0085</v>
          </cell>
          <cell r="C299" t="str">
            <v>Geometry Ladder</v>
          </cell>
          <cell r="D299">
            <v>5.99</v>
          </cell>
          <cell r="E299"/>
          <cell r="F299"/>
          <cell r="G299"/>
          <cell r="H299"/>
        </row>
        <row r="300">
          <cell r="B300" t="str">
            <v>BTM0089</v>
          </cell>
          <cell r="C300" t="str">
            <v>Geometry block 1</v>
          </cell>
          <cell r="D300">
            <v>5.19</v>
          </cell>
          <cell r="E300"/>
          <cell r="F300"/>
          <cell r="G300"/>
          <cell r="H300"/>
        </row>
        <row r="301">
          <cell r="B301" t="str">
            <v>BTM0069</v>
          </cell>
          <cell r="C301" t="str">
            <v>Fraction Circle showing degrees</v>
          </cell>
          <cell r="D301">
            <v>9.99</v>
          </cell>
          <cell r="E301">
            <v>23.3</v>
          </cell>
          <cell r="F301">
            <v>23.3</v>
          </cell>
          <cell r="G301">
            <v>3.8</v>
          </cell>
          <cell r="H301">
            <v>0.46</v>
          </cell>
        </row>
        <row r="302">
          <cell r="B302" t="str">
            <v>BTM0070</v>
          </cell>
          <cell r="C302" t="str">
            <v>Multiplication equation box (with checking board)</v>
          </cell>
          <cell r="D302">
            <v>18.989999999999998</v>
          </cell>
          <cell r="E302">
            <v>26.8</v>
          </cell>
          <cell r="F302">
            <v>14.9</v>
          </cell>
          <cell r="G302">
            <v>6.9</v>
          </cell>
          <cell r="H302">
            <v>1.1000000000000001</v>
          </cell>
        </row>
        <row r="303">
          <cell r="B303" t="str">
            <v>BTM0070-1</v>
          </cell>
          <cell r="C303" t="str">
            <v>Multiplication Working Charts</v>
          </cell>
          <cell r="D303">
            <v>25.83</v>
          </cell>
          <cell r="E303">
            <v>46</v>
          </cell>
          <cell r="F303">
            <v>28.5</v>
          </cell>
          <cell r="G303">
            <v>9</v>
          </cell>
          <cell r="H303">
            <v>2.4700000000000002</v>
          </cell>
        </row>
        <row r="304">
          <cell r="B304" t="str">
            <v>BTM0071</v>
          </cell>
          <cell r="C304" t="str">
            <v>Division equation box (with checking board)</v>
          </cell>
          <cell r="D304">
            <v>18.989999999999998</v>
          </cell>
          <cell r="E304">
            <v>26.8</v>
          </cell>
          <cell r="F304">
            <v>14.9</v>
          </cell>
          <cell r="G304">
            <v>6.9</v>
          </cell>
          <cell r="H304">
            <v>1.1200000000000001</v>
          </cell>
        </row>
        <row r="305">
          <cell r="B305" t="str">
            <v>BTM0071-1</v>
          </cell>
          <cell r="C305" t="str">
            <v>Division Working Charts</v>
          </cell>
          <cell r="D305">
            <v>24.19</v>
          </cell>
          <cell r="E305">
            <v>30.5</v>
          </cell>
          <cell r="F305">
            <v>30.5</v>
          </cell>
          <cell r="G305">
            <v>6.5</v>
          </cell>
          <cell r="H305">
            <v>0.76</v>
          </cell>
        </row>
        <row r="306">
          <cell r="B306" t="str">
            <v>BTM0072</v>
          </cell>
          <cell r="C306" t="str">
            <v>Subtraction equation box (with checking board)</v>
          </cell>
          <cell r="D306">
            <v>18.989999999999998</v>
          </cell>
          <cell r="E306">
            <v>26.8</v>
          </cell>
          <cell r="F306">
            <v>14.9</v>
          </cell>
          <cell r="G306">
            <v>6.9</v>
          </cell>
          <cell r="H306">
            <v>1.31</v>
          </cell>
        </row>
        <row r="307">
          <cell r="B307" t="str">
            <v>BTM0072-1</v>
          </cell>
          <cell r="C307" t="str">
            <v>Subtraction Working Charts</v>
          </cell>
          <cell r="D307">
            <v>24.16</v>
          </cell>
          <cell r="E307">
            <v>62.5</v>
          </cell>
          <cell r="F307">
            <v>19</v>
          </cell>
          <cell r="G307">
            <v>8.5</v>
          </cell>
          <cell r="H307">
            <v>2.42</v>
          </cell>
        </row>
        <row r="308">
          <cell r="B308" t="str">
            <v>BTM0073</v>
          </cell>
          <cell r="C308" t="str">
            <v>Addition equation box (with checking board)</v>
          </cell>
          <cell r="D308">
            <v>18.989999999999998</v>
          </cell>
          <cell r="E308">
            <v>26.8</v>
          </cell>
          <cell r="F308">
            <v>14.9</v>
          </cell>
          <cell r="G308">
            <v>6.9</v>
          </cell>
          <cell r="H308">
            <v>1.1200000000000001</v>
          </cell>
        </row>
        <row r="309">
          <cell r="B309" t="str">
            <v>BTM0073-1</v>
          </cell>
          <cell r="C309" t="str">
            <v>Additive group with frame</v>
          </cell>
          <cell r="D309">
            <v>25.83</v>
          </cell>
          <cell r="E309">
            <v>63</v>
          </cell>
          <cell r="F309">
            <v>29.5</v>
          </cell>
          <cell r="G309">
            <v>9</v>
          </cell>
          <cell r="H309">
            <v>2.99</v>
          </cell>
        </row>
        <row r="310">
          <cell r="B310" t="str">
            <v>BTM0074</v>
          </cell>
          <cell r="C310" t="str">
            <v>Multiplication board for decimal fractions</v>
          </cell>
          <cell r="D310">
            <v>21.66</v>
          </cell>
          <cell r="E310"/>
          <cell r="F310"/>
          <cell r="G310"/>
          <cell r="H310"/>
        </row>
        <row r="311">
          <cell r="B311" t="str">
            <v>BTM0075</v>
          </cell>
          <cell r="C311" t="str">
            <v>Big multiplication board</v>
          </cell>
          <cell r="D311">
            <v>49.83</v>
          </cell>
          <cell r="E311"/>
          <cell r="F311"/>
          <cell r="G311"/>
          <cell r="H311"/>
        </row>
        <row r="312">
          <cell r="B312" t="str">
            <v>BTM0079</v>
          </cell>
          <cell r="C312" t="str">
            <v>Apple Tree</v>
          </cell>
          <cell r="D312">
            <v>7.49</v>
          </cell>
          <cell r="E312"/>
          <cell r="F312"/>
          <cell r="G312"/>
          <cell r="H312"/>
        </row>
        <row r="313">
          <cell r="B313" t="str">
            <v>BTM0078</v>
          </cell>
          <cell r="C313" t="str">
            <v>Numbers and Letters</v>
          </cell>
          <cell r="D313">
            <v>17.489999999999998</v>
          </cell>
          <cell r="E313"/>
          <cell r="F313"/>
          <cell r="G313"/>
          <cell r="H313"/>
        </row>
        <row r="314">
          <cell r="B314" t="str">
            <v>BTM0100</v>
          </cell>
          <cell r="C314" t="str">
            <v xml:space="preserve">100PCS Golden Bead </v>
          </cell>
          <cell r="D314">
            <v>1.99</v>
          </cell>
          <cell r="E314"/>
          <cell r="F314"/>
          <cell r="G314"/>
          <cell r="H314"/>
        </row>
        <row r="315">
          <cell r="B315" t="str">
            <v>BTM0101</v>
          </cell>
          <cell r="C315" t="str">
            <v>100PCS Green Bead</v>
          </cell>
          <cell r="D315">
            <v>1.99</v>
          </cell>
          <cell r="E315"/>
          <cell r="F315"/>
          <cell r="G315"/>
          <cell r="H315"/>
        </row>
        <row r="316">
          <cell r="B316" t="str">
            <v>BTM0102</v>
          </cell>
          <cell r="C316" t="str">
            <v>100PCS blue Bead</v>
          </cell>
          <cell r="D316">
            <v>1.99</v>
          </cell>
          <cell r="E316"/>
          <cell r="F316"/>
          <cell r="G316"/>
          <cell r="H316"/>
        </row>
        <row r="317">
          <cell r="B317" t="str">
            <v>BTM0106</v>
          </cell>
          <cell r="C317" t="str">
            <v>Yellow triangle</v>
          </cell>
          <cell r="D317">
            <v>11.09</v>
          </cell>
          <cell r="E317"/>
          <cell r="F317"/>
          <cell r="G317"/>
          <cell r="H317"/>
        </row>
        <row r="318">
          <cell r="B318" t="str">
            <v>BTM0107</v>
          </cell>
          <cell r="C318" t="str">
            <v xml:space="preserve">Table Of Pythagoras </v>
          </cell>
          <cell r="D318">
            <v>17.98</v>
          </cell>
          <cell r="E318"/>
          <cell r="F318"/>
          <cell r="G318"/>
          <cell r="H318"/>
        </row>
        <row r="319">
          <cell r="B319" t="str">
            <v>BTM0108</v>
          </cell>
          <cell r="C319" t="str">
            <v>Colored Counting Bars</v>
          </cell>
          <cell r="D319">
            <v>16.989999999999998</v>
          </cell>
          <cell r="E319"/>
          <cell r="F319"/>
          <cell r="G319"/>
          <cell r="H319"/>
        </row>
        <row r="320">
          <cell r="B320" t="str">
            <v>BTM0109</v>
          </cell>
          <cell r="C320" t="str">
            <v>Cut-Out Labeled Fraction Circles 1 to 1/10</v>
          </cell>
          <cell r="D320">
            <v>10.85</v>
          </cell>
          <cell r="E320"/>
          <cell r="F320"/>
          <cell r="G320"/>
          <cell r="H320"/>
        </row>
        <row r="321">
          <cell r="B321" t="str">
            <v>BTM0110</v>
          </cell>
          <cell r="C321" t="str">
            <v>Cut-out Fraction Circles w/Box 1/11 to 1/20</v>
          </cell>
          <cell r="D321">
            <v>14.17</v>
          </cell>
          <cell r="E321"/>
          <cell r="F321"/>
          <cell r="G321"/>
          <cell r="H321"/>
        </row>
        <row r="322">
          <cell r="B322" t="str">
            <v>BTM0111</v>
          </cell>
          <cell r="C322" t="str">
            <v>Mat For Bead Chain of 100</v>
          </cell>
          <cell r="D322">
            <v>3.85</v>
          </cell>
          <cell r="E322"/>
          <cell r="F322"/>
          <cell r="G322"/>
          <cell r="H322"/>
        </row>
        <row r="323">
          <cell r="B323" t="str">
            <v>BTM0112</v>
          </cell>
          <cell r="C323" t="str">
            <v>Mat For Bead Chain of 1000 or for Complete Bead Materials</v>
          </cell>
          <cell r="D323">
            <v>12.49</v>
          </cell>
          <cell r="E323"/>
          <cell r="F323"/>
          <cell r="G323"/>
          <cell r="H323"/>
        </row>
        <row r="324">
          <cell r="B324" t="str">
            <v>BTM0113</v>
          </cell>
          <cell r="C324" t="str">
            <v>FIVE YELLOW PRISMS</v>
          </cell>
          <cell r="D324">
            <v>14.67</v>
          </cell>
          <cell r="E324"/>
          <cell r="F324"/>
          <cell r="G324"/>
          <cell r="H324"/>
        </row>
        <row r="325">
          <cell r="B325" t="str">
            <v>BTM0114</v>
          </cell>
          <cell r="C325" t="str">
            <v>Printed arrows:Short Bead Chain</v>
          </cell>
          <cell r="D325">
            <v>10.35</v>
          </cell>
          <cell r="E325"/>
          <cell r="F325"/>
          <cell r="G325"/>
          <cell r="H325"/>
        </row>
        <row r="326">
          <cell r="B326" t="str">
            <v>BTM0115</v>
          </cell>
          <cell r="C326" t="str">
            <v>ARROWS FOR Bead Chains of 100 and 1000</v>
          </cell>
          <cell r="D326">
            <v>5.85</v>
          </cell>
          <cell r="E326"/>
          <cell r="F326"/>
          <cell r="G326"/>
          <cell r="H326"/>
        </row>
        <row r="327">
          <cell r="B327" t="str">
            <v>BTM0116</v>
          </cell>
          <cell r="C327" t="str">
            <v>ARROWS FOR  Complete bead materials</v>
          </cell>
          <cell r="D327">
            <v>21.67</v>
          </cell>
          <cell r="E327"/>
          <cell r="F327"/>
          <cell r="G327"/>
          <cell r="H327"/>
        </row>
        <row r="328">
          <cell r="B328" t="str">
            <v>BTB001</v>
          </cell>
          <cell r="C328" t="str">
            <v>Botany Leaf Cabinet - 4 Drawers</v>
          </cell>
          <cell r="D328">
            <v>49.99</v>
          </cell>
          <cell r="E328">
            <v>50</v>
          </cell>
          <cell r="F328">
            <v>35.5</v>
          </cell>
          <cell r="G328">
            <v>19</v>
          </cell>
          <cell r="H328">
            <v>6.27</v>
          </cell>
        </row>
        <row r="329">
          <cell r="B329" t="str">
            <v>BTB001-1</v>
          </cell>
          <cell r="C329" t="str">
            <v>Botany Leaf Cabinet - 3 Drawers</v>
          </cell>
          <cell r="D329">
            <v>42.5</v>
          </cell>
          <cell r="E329"/>
          <cell r="F329"/>
          <cell r="G329"/>
          <cell r="H329"/>
        </row>
        <row r="330">
          <cell r="B330" t="str">
            <v>BTB002-1</v>
          </cell>
          <cell r="C330" t="str">
            <v>Botany Puzzle Cabinet (No Puzzles Included)</v>
          </cell>
          <cell r="D330">
            <v>7.52</v>
          </cell>
          <cell r="E330">
            <v>23</v>
          </cell>
          <cell r="F330">
            <v>13</v>
          </cell>
          <cell r="G330">
            <v>27.1</v>
          </cell>
          <cell r="H330">
            <v>0.95</v>
          </cell>
        </row>
        <row r="331">
          <cell r="B331" t="str">
            <v>BTB002-2</v>
          </cell>
          <cell r="C331" t="str">
            <v>3 Botany Puzzles &amp; Cabinet</v>
          </cell>
          <cell r="D331">
            <v>13.18</v>
          </cell>
          <cell r="E331">
            <v>23</v>
          </cell>
          <cell r="F331">
            <v>13</v>
          </cell>
          <cell r="G331">
            <v>27.1</v>
          </cell>
          <cell r="H331">
            <v>0.95</v>
          </cell>
        </row>
        <row r="332">
          <cell r="B332" t="str">
            <v>BTB003-1</v>
          </cell>
          <cell r="C332" t="str">
            <v>Animal Puzzle Cabinet (5 Slots)(No Puzzles Included)</v>
          </cell>
          <cell r="D332">
            <v>11.79</v>
          </cell>
          <cell r="E332">
            <v>23.4</v>
          </cell>
          <cell r="F332">
            <v>18.399999999999999</v>
          </cell>
          <cell r="G332">
            <v>27</v>
          </cell>
          <cell r="H332">
            <v>1.0900000000000001</v>
          </cell>
        </row>
        <row r="333">
          <cell r="B333" t="str">
            <v>BTB003-2</v>
          </cell>
          <cell r="C333" t="str">
            <v>5 Zoology Puzzles &amp; Cabinet</v>
          </cell>
          <cell r="D333">
            <v>21.16</v>
          </cell>
          <cell r="E333">
            <v>27</v>
          </cell>
          <cell r="F333">
            <v>23</v>
          </cell>
          <cell r="G333">
            <v>18</v>
          </cell>
          <cell r="H333">
            <v>1.17</v>
          </cell>
        </row>
        <row r="334">
          <cell r="B334" t="str">
            <v>BTB004</v>
          </cell>
          <cell r="C334" t="str">
            <v xml:space="preserve"> Flower Puzzle</v>
          </cell>
          <cell r="D334">
            <v>2.4300000000000002</v>
          </cell>
          <cell r="E334">
            <v>24.5</v>
          </cell>
          <cell r="F334">
            <v>24.5</v>
          </cell>
          <cell r="G334">
            <v>2.2000000000000002</v>
          </cell>
          <cell r="H334">
            <v>0.5</v>
          </cell>
        </row>
        <row r="335">
          <cell r="B335" t="str">
            <v>BTB005</v>
          </cell>
          <cell r="C335" t="str">
            <v xml:space="preserve">Tree Puzzle </v>
          </cell>
          <cell r="D335">
            <v>2.4300000000000002</v>
          </cell>
          <cell r="E335">
            <v>24.5</v>
          </cell>
          <cell r="F335">
            <v>24.5</v>
          </cell>
          <cell r="G335">
            <v>2.2000000000000002</v>
          </cell>
          <cell r="H335">
            <v>0.5</v>
          </cell>
        </row>
        <row r="336">
          <cell r="B336" t="str">
            <v>BTB006</v>
          </cell>
          <cell r="C336" t="str">
            <v>Leaf Puzzle</v>
          </cell>
          <cell r="D336">
            <v>2.4300000000000002</v>
          </cell>
          <cell r="E336">
            <v>24.5</v>
          </cell>
          <cell r="F336">
            <v>24.5</v>
          </cell>
          <cell r="G336">
            <v>2.2000000000000002</v>
          </cell>
          <cell r="H336">
            <v>0.5</v>
          </cell>
        </row>
        <row r="337">
          <cell r="B337" t="str">
            <v>BTB007</v>
          </cell>
          <cell r="C337" t="str">
            <v xml:space="preserve"> Big Leaf Puzzle</v>
          </cell>
          <cell r="D337">
            <v>4.99</v>
          </cell>
          <cell r="E337"/>
          <cell r="F337"/>
          <cell r="G337"/>
          <cell r="H337"/>
        </row>
        <row r="338">
          <cell r="B338" t="str">
            <v>BTB008</v>
          </cell>
          <cell r="C338" t="str">
            <v xml:space="preserve"> Big Flower Puzzle</v>
          </cell>
          <cell r="D338">
            <v>4.99</v>
          </cell>
          <cell r="E338"/>
          <cell r="F338"/>
          <cell r="G338"/>
          <cell r="H338"/>
        </row>
        <row r="339">
          <cell r="B339" t="str">
            <v>BTB009</v>
          </cell>
          <cell r="C339" t="str">
            <v xml:space="preserve"> Big Tree Puzzle</v>
          </cell>
          <cell r="D339">
            <v>4.99</v>
          </cell>
          <cell r="E339"/>
          <cell r="F339"/>
          <cell r="G339"/>
          <cell r="H339"/>
        </row>
        <row r="340">
          <cell r="B340" t="str">
            <v>BTB0010</v>
          </cell>
          <cell r="C340" t="str">
            <v xml:space="preserve"> Bird Puzzle</v>
          </cell>
          <cell r="D340">
            <v>2.4300000000000002</v>
          </cell>
          <cell r="E340">
            <v>24.5</v>
          </cell>
          <cell r="F340">
            <v>24.5</v>
          </cell>
          <cell r="G340">
            <v>2.2000000000000002</v>
          </cell>
          <cell r="H340">
            <v>0.5</v>
          </cell>
        </row>
        <row r="341">
          <cell r="B341" t="str">
            <v>BTB0011</v>
          </cell>
          <cell r="C341" t="str">
            <v xml:space="preserve"> Turtle Puzzle</v>
          </cell>
          <cell r="D341">
            <v>2.4300000000000002</v>
          </cell>
          <cell r="E341">
            <v>24.5</v>
          </cell>
          <cell r="F341">
            <v>24.5</v>
          </cell>
          <cell r="G341">
            <v>2.2000000000000002</v>
          </cell>
          <cell r="H341">
            <v>0.5</v>
          </cell>
        </row>
        <row r="342">
          <cell r="B342" t="str">
            <v>BTB0012</v>
          </cell>
          <cell r="C342" t="str">
            <v xml:space="preserve"> Fish Puzzle</v>
          </cell>
          <cell r="D342">
            <v>2.4300000000000002</v>
          </cell>
          <cell r="E342">
            <v>24.5</v>
          </cell>
          <cell r="F342">
            <v>24.5</v>
          </cell>
          <cell r="G342">
            <v>2.2000000000000002</v>
          </cell>
          <cell r="H342">
            <v>0.5</v>
          </cell>
        </row>
        <row r="343">
          <cell r="B343" t="str">
            <v>BTB0013</v>
          </cell>
          <cell r="C343" t="str">
            <v xml:space="preserve">Horse Puzzle </v>
          </cell>
          <cell r="D343">
            <v>2.4300000000000002</v>
          </cell>
          <cell r="E343">
            <v>24.5</v>
          </cell>
          <cell r="F343">
            <v>24.5</v>
          </cell>
          <cell r="G343">
            <v>2.2000000000000002</v>
          </cell>
          <cell r="H343">
            <v>0.5</v>
          </cell>
        </row>
        <row r="344">
          <cell r="B344" t="str">
            <v>BTB0014</v>
          </cell>
          <cell r="C344" t="str">
            <v xml:space="preserve">Frog Puzzle </v>
          </cell>
          <cell r="D344">
            <v>2.4300000000000002</v>
          </cell>
          <cell r="E344">
            <v>24.5</v>
          </cell>
          <cell r="F344">
            <v>24.5</v>
          </cell>
          <cell r="G344">
            <v>2.2000000000000002</v>
          </cell>
          <cell r="H344">
            <v>0.5</v>
          </cell>
        </row>
        <row r="345">
          <cell r="B345" t="str">
            <v>BTB0017</v>
          </cell>
          <cell r="C345" t="str">
            <v xml:space="preserve">Seed Puzzle </v>
          </cell>
          <cell r="D345">
            <v>2.4300000000000002</v>
          </cell>
          <cell r="E345">
            <v>24.5</v>
          </cell>
          <cell r="F345">
            <v>24.5</v>
          </cell>
          <cell r="G345">
            <v>2.2000000000000002</v>
          </cell>
          <cell r="H345">
            <v>0.5</v>
          </cell>
        </row>
        <row r="346">
          <cell r="B346" t="str">
            <v>BTB0018</v>
          </cell>
          <cell r="C346" t="str">
            <v>Cricket Puzzle</v>
          </cell>
          <cell r="D346">
            <v>2.4300000000000002</v>
          </cell>
          <cell r="E346">
            <v>24.5</v>
          </cell>
          <cell r="F346">
            <v>24.5</v>
          </cell>
          <cell r="G346">
            <v>2.2000000000000002</v>
          </cell>
          <cell r="H346">
            <v>0.5</v>
          </cell>
        </row>
        <row r="347">
          <cell r="B347" t="str">
            <v>BTB0019</v>
          </cell>
          <cell r="C347" t="str">
            <v xml:space="preserve">Wasp Puzzle </v>
          </cell>
          <cell r="D347">
            <v>2.4300000000000002</v>
          </cell>
          <cell r="E347">
            <v>24.5</v>
          </cell>
          <cell r="F347">
            <v>24.5</v>
          </cell>
          <cell r="G347">
            <v>2.2000000000000002</v>
          </cell>
          <cell r="H347">
            <v>0.5</v>
          </cell>
        </row>
        <row r="348">
          <cell r="B348" t="str">
            <v>BTB0020</v>
          </cell>
          <cell r="C348" t="str">
            <v>Butterfly Puzzle</v>
          </cell>
          <cell r="D348">
            <v>2.4300000000000002</v>
          </cell>
          <cell r="E348">
            <v>24.5</v>
          </cell>
          <cell r="F348">
            <v>24.5</v>
          </cell>
          <cell r="G348">
            <v>2.2000000000000002</v>
          </cell>
          <cell r="H348">
            <v>0.5</v>
          </cell>
        </row>
        <row r="349">
          <cell r="B349" t="str">
            <v>BTB0021</v>
          </cell>
          <cell r="C349" t="str">
            <v xml:space="preserve">Dragonfly Puzzle </v>
          </cell>
          <cell r="D349">
            <v>2.4300000000000002</v>
          </cell>
          <cell r="E349">
            <v>24.5</v>
          </cell>
          <cell r="F349">
            <v>24.5</v>
          </cell>
          <cell r="G349">
            <v>2.2000000000000002</v>
          </cell>
          <cell r="H349">
            <v>0.5</v>
          </cell>
        </row>
        <row r="350">
          <cell r="B350" t="str">
            <v>BTB0022</v>
          </cell>
          <cell r="C350" t="str">
            <v xml:space="preserve">Fly Puzzle </v>
          </cell>
          <cell r="D350">
            <v>2.4300000000000002</v>
          </cell>
          <cell r="E350">
            <v>24.5</v>
          </cell>
          <cell r="F350">
            <v>24.5</v>
          </cell>
          <cell r="G350">
            <v>2.2000000000000002</v>
          </cell>
          <cell r="H350">
            <v>0.5</v>
          </cell>
        </row>
        <row r="351">
          <cell r="B351" t="str">
            <v>BTB0023</v>
          </cell>
          <cell r="C351" t="str">
            <v>Ladybug Puzzle</v>
          </cell>
          <cell r="D351">
            <v>2.4300000000000002</v>
          </cell>
          <cell r="E351">
            <v>24.5</v>
          </cell>
          <cell r="F351">
            <v>24.5</v>
          </cell>
          <cell r="G351">
            <v>2.2000000000000002</v>
          </cell>
          <cell r="H351">
            <v>0.5</v>
          </cell>
        </row>
        <row r="352">
          <cell r="B352" t="str">
            <v>BTB0024</v>
          </cell>
          <cell r="C352" t="str">
            <v xml:space="preserve">Penguin Puzzle </v>
          </cell>
          <cell r="D352">
            <v>2.4300000000000002</v>
          </cell>
          <cell r="E352">
            <v>24.5</v>
          </cell>
          <cell r="F352">
            <v>24.5</v>
          </cell>
          <cell r="G352">
            <v>2.2000000000000002</v>
          </cell>
          <cell r="H352">
            <v>0.5</v>
          </cell>
        </row>
        <row r="353">
          <cell r="B353" t="str">
            <v>BTB0025</v>
          </cell>
          <cell r="C353" t="str">
            <v xml:space="preserve">Rooster Puzzle </v>
          </cell>
          <cell r="D353">
            <v>2.4300000000000002</v>
          </cell>
          <cell r="E353">
            <v>24.5</v>
          </cell>
          <cell r="F353">
            <v>24.5</v>
          </cell>
          <cell r="G353">
            <v>2.2000000000000002</v>
          </cell>
          <cell r="H353">
            <v>0.5</v>
          </cell>
        </row>
        <row r="354">
          <cell r="B354" t="str">
            <v>BTB0013-1</v>
          </cell>
          <cell r="C354" t="str">
            <v>Horse Puzzle with born printed inside the board</v>
          </cell>
          <cell r="D354">
            <v>3.34</v>
          </cell>
          <cell r="E354">
            <v>24.5</v>
          </cell>
          <cell r="F354">
            <v>24.5</v>
          </cell>
          <cell r="G354">
            <v>2.2000000000000002</v>
          </cell>
          <cell r="H354">
            <v>0.5</v>
          </cell>
        </row>
        <row r="355">
          <cell r="B355" t="str">
            <v>BTB0010-1</v>
          </cell>
          <cell r="C355" t="str">
            <v>Bird Puzzle with born printed inside the board</v>
          </cell>
          <cell r="D355">
            <v>3.34</v>
          </cell>
          <cell r="E355">
            <v>24.5</v>
          </cell>
          <cell r="F355">
            <v>24.5</v>
          </cell>
          <cell r="G355">
            <v>2.2000000000000002</v>
          </cell>
          <cell r="H355">
            <v>0.5</v>
          </cell>
        </row>
        <row r="356">
          <cell r="B356" t="str">
            <v>BTB0014-1</v>
          </cell>
          <cell r="C356" t="str">
            <v>frog Puzzle with born printed inside the board</v>
          </cell>
          <cell r="D356">
            <v>3.34</v>
          </cell>
          <cell r="E356">
            <v>24.5</v>
          </cell>
          <cell r="F356">
            <v>24.5</v>
          </cell>
          <cell r="G356">
            <v>2.2000000000000002</v>
          </cell>
          <cell r="H356">
            <v>0.5</v>
          </cell>
        </row>
        <row r="357">
          <cell r="B357" t="str">
            <v>BTB0011-1</v>
          </cell>
          <cell r="C357" t="str">
            <v>Turtle Puzzle with born printed inside the board</v>
          </cell>
          <cell r="D357">
            <v>3.34</v>
          </cell>
          <cell r="E357">
            <v>24.5</v>
          </cell>
          <cell r="F357">
            <v>24.5</v>
          </cell>
          <cell r="G357">
            <v>2.2000000000000002</v>
          </cell>
          <cell r="H357">
            <v>0.5</v>
          </cell>
        </row>
        <row r="358">
          <cell r="B358" t="str">
            <v>BTB0012-1</v>
          </cell>
          <cell r="C358" t="str">
            <v>Fish Puzzle with born printed inside the board</v>
          </cell>
          <cell r="D358">
            <v>3.34</v>
          </cell>
          <cell r="E358">
            <v>24.5</v>
          </cell>
          <cell r="F358">
            <v>24.5</v>
          </cell>
          <cell r="G358">
            <v>2.2000000000000002</v>
          </cell>
          <cell r="H358">
            <v>0.5</v>
          </cell>
        </row>
        <row r="359">
          <cell r="B359" t="str">
            <v xml:space="preserve">BTB005-2  </v>
          </cell>
          <cell r="C359" t="str">
            <v>Flour Puzzle</v>
          </cell>
          <cell r="D359">
            <v>4.29</v>
          </cell>
          <cell r="E359"/>
          <cell r="F359"/>
          <cell r="G359"/>
          <cell r="H359"/>
        </row>
        <row r="360">
          <cell r="B360" t="str">
            <v xml:space="preserve">BTB006-2 </v>
          </cell>
          <cell r="C360" t="str">
            <v>Leaf Puzzle</v>
          </cell>
          <cell r="D360">
            <v>4.29</v>
          </cell>
          <cell r="E360"/>
          <cell r="F360"/>
          <cell r="G360"/>
          <cell r="H360"/>
        </row>
        <row r="361">
          <cell r="B361" t="str">
            <v xml:space="preserve">BTB007-2  </v>
          </cell>
          <cell r="C361" t="str">
            <v>Big Tree puzzle</v>
          </cell>
          <cell r="D361">
            <v>4.29</v>
          </cell>
          <cell r="E361"/>
          <cell r="F361"/>
          <cell r="G361"/>
          <cell r="H361"/>
        </row>
        <row r="362">
          <cell r="B362" t="str">
            <v xml:space="preserve">BTB0026  </v>
          </cell>
          <cell r="C362" t="str">
            <v>Root Puzzle</v>
          </cell>
          <cell r="D362">
            <v>4.29</v>
          </cell>
          <cell r="E362"/>
          <cell r="F362"/>
          <cell r="G362"/>
          <cell r="H362"/>
        </row>
        <row r="363">
          <cell r="B363" t="str">
            <v xml:space="preserve">BTB009-2 </v>
          </cell>
          <cell r="C363" t="str">
            <v>Frog Puzzle</v>
          </cell>
          <cell r="D363">
            <v>4.29</v>
          </cell>
          <cell r="E363"/>
          <cell r="F363"/>
          <cell r="G363"/>
          <cell r="H363"/>
        </row>
        <row r="364">
          <cell r="B364" t="str">
            <v xml:space="preserve">BTB0010-2 </v>
          </cell>
          <cell r="C364" t="str">
            <v>Bird Puzzle</v>
          </cell>
          <cell r="D364">
            <v>4.29</v>
          </cell>
          <cell r="E364"/>
          <cell r="F364"/>
          <cell r="G364"/>
          <cell r="H364"/>
        </row>
        <row r="365">
          <cell r="B365" t="str">
            <v xml:space="preserve">BTB0011-2  </v>
          </cell>
          <cell r="C365" t="str">
            <v>Horse Puzzle</v>
          </cell>
          <cell r="D365">
            <v>4.29</v>
          </cell>
          <cell r="E365"/>
          <cell r="F365"/>
          <cell r="G365"/>
          <cell r="H365"/>
        </row>
        <row r="366">
          <cell r="B366" t="str">
            <v xml:space="preserve">BTB0012-2 </v>
          </cell>
          <cell r="C366" t="str">
            <v>Turtle Puzzle</v>
          </cell>
          <cell r="D366">
            <v>4.29</v>
          </cell>
          <cell r="E366"/>
          <cell r="F366"/>
          <cell r="G366"/>
          <cell r="H366"/>
        </row>
        <row r="367">
          <cell r="B367" t="str">
            <v>BTB0013-2</v>
          </cell>
          <cell r="C367" t="str">
            <v>Fish Puzzle</v>
          </cell>
          <cell r="D367">
            <v>4.29</v>
          </cell>
          <cell r="E367"/>
          <cell r="F367"/>
          <cell r="G367"/>
          <cell r="H367"/>
        </row>
        <row r="368">
          <cell r="B368" t="str">
            <v>BTB0052</v>
          </cell>
          <cell r="C368" t="str">
            <v>Botany Puzzle Activity set-beech wood box</v>
          </cell>
          <cell r="D368">
            <v>13.03</v>
          </cell>
          <cell r="E368">
            <v>32</v>
          </cell>
          <cell r="F368">
            <v>24.3</v>
          </cell>
          <cell r="G368">
            <v>3.5</v>
          </cell>
          <cell r="H368">
            <v>0.92</v>
          </cell>
        </row>
        <row r="369">
          <cell r="B369" t="str">
            <v>BTB0053</v>
          </cell>
          <cell r="C369" t="str">
            <v>Animal Puzzle Activity Set-beech wood box</v>
          </cell>
          <cell r="D369">
            <v>14.82</v>
          </cell>
          <cell r="E369">
            <v>28.3</v>
          </cell>
          <cell r="F369">
            <v>24.4</v>
          </cell>
          <cell r="G369">
            <v>4</v>
          </cell>
          <cell r="H369">
            <v>0.74</v>
          </cell>
        </row>
        <row r="370">
          <cell r="B370" t="str">
            <v>BTB0015</v>
          </cell>
          <cell r="C370" t="str">
            <v xml:space="preserve">Leaf Cards Cabinet
 </v>
          </cell>
          <cell r="D370">
            <v>4.99</v>
          </cell>
          <cell r="E370">
            <v>17.399999999999999</v>
          </cell>
          <cell r="F370">
            <v>15.5</v>
          </cell>
          <cell r="G370">
            <v>12.5</v>
          </cell>
          <cell r="H370">
            <v>0.53</v>
          </cell>
        </row>
        <row r="371">
          <cell r="B371" t="str">
            <v>BTB0016</v>
          </cell>
          <cell r="C371" t="str">
            <v xml:space="preserve">Leaf Cards </v>
          </cell>
          <cell r="D371">
            <v>5.99</v>
          </cell>
          <cell r="E371">
            <v>14</v>
          </cell>
          <cell r="F371">
            <v>14</v>
          </cell>
          <cell r="G371">
            <v>3</v>
          </cell>
          <cell r="H371">
            <v>0.5</v>
          </cell>
        </row>
        <row r="372">
          <cell r="B372" t="str">
            <v>BTB0017</v>
          </cell>
          <cell r="C372" t="str">
            <v>18 KINDS PVC Leaf cards</v>
          </cell>
          <cell r="D372">
            <v>1.39</v>
          </cell>
          <cell r="E372"/>
          <cell r="F372"/>
          <cell r="G372"/>
          <cell r="H372"/>
        </row>
        <row r="373">
          <cell r="B373" t="str">
            <v xml:space="preserve">BTB0027  </v>
          </cell>
          <cell r="C373" t="str">
            <v>Montessori Farm (without animals and farmer)</v>
          </cell>
          <cell r="D373">
            <v>139.66</v>
          </cell>
          <cell r="E373"/>
          <cell r="F373"/>
          <cell r="G373"/>
          <cell r="H373"/>
        </row>
        <row r="374">
          <cell r="B374" t="str">
            <v>BTB0028</v>
          </cell>
          <cell r="C374" t="str">
            <v>Tree Life</v>
          </cell>
          <cell r="D374">
            <v>4.99</v>
          </cell>
          <cell r="E374">
            <v>20.399999999999999</v>
          </cell>
          <cell r="F374">
            <v>20.399999999999999</v>
          </cell>
          <cell r="G374">
            <v>1.8</v>
          </cell>
          <cell r="H374">
            <v>0.45</v>
          </cell>
        </row>
        <row r="375">
          <cell r="B375" t="str">
            <v>BTB0029</v>
          </cell>
          <cell r="C375" t="str">
            <v>Butterfly Life</v>
          </cell>
          <cell r="D375">
            <v>4.99</v>
          </cell>
          <cell r="E375">
            <v>20.399999999999999</v>
          </cell>
          <cell r="F375">
            <v>20.399999999999999</v>
          </cell>
          <cell r="G375">
            <v>1.8</v>
          </cell>
          <cell r="H375">
            <v>0.44</v>
          </cell>
        </row>
        <row r="376">
          <cell r="B376" t="str">
            <v>BTB0030</v>
          </cell>
          <cell r="C376" t="str">
            <v>Flower Life</v>
          </cell>
          <cell r="D376">
            <v>4.99</v>
          </cell>
          <cell r="E376">
            <v>18</v>
          </cell>
          <cell r="F376">
            <v>18</v>
          </cell>
          <cell r="G376">
            <v>2</v>
          </cell>
          <cell r="H376">
            <v>0.38</v>
          </cell>
        </row>
        <row r="377">
          <cell r="B377" t="str">
            <v>BTB0031</v>
          </cell>
          <cell r="C377" t="str">
            <v>Frog Life</v>
          </cell>
          <cell r="D377">
            <v>4.99</v>
          </cell>
          <cell r="E377">
            <v>18</v>
          </cell>
          <cell r="F377">
            <v>18</v>
          </cell>
          <cell r="G377">
            <v>2</v>
          </cell>
          <cell r="H377">
            <v>0.38</v>
          </cell>
        </row>
        <row r="378">
          <cell r="B378" t="str">
            <v>BTB0032</v>
          </cell>
          <cell r="C378" t="str">
            <v>checken life</v>
          </cell>
          <cell r="D378">
            <v>4.99</v>
          </cell>
          <cell r="E378">
            <v>18</v>
          </cell>
          <cell r="F378">
            <v>18</v>
          </cell>
          <cell r="G378">
            <v>2</v>
          </cell>
          <cell r="H378">
            <v>0.38</v>
          </cell>
        </row>
        <row r="379">
          <cell r="B379" t="str">
            <v>BTT001</v>
          </cell>
          <cell r="C379" t="str">
            <v>Object Permanence Box with Drawer</v>
          </cell>
          <cell r="D379">
            <v>8.4700000000000006</v>
          </cell>
          <cell r="E379">
            <v>25.5</v>
          </cell>
          <cell r="F379">
            <v>11</v>
          </cell>
          <cell r="G379">
            <v>11</v>
          </cell>
          <cell r="H379">
            <v>0.5</v>
          </cell>
        </row>
        <row r="380">
          <cell r="B380" t="str">
            <v>BTT002</v>
          </cell>
          <cell r="C380" t="str">
            <v>Toddler Imbucare Box with Ball</v>
          </cell>
          <cell r="D380">
            <v>5.99</v>
          </cell>
          <cell r="E380">
            <v>13.4</v>
          </cell>
          <cell r="F380">
            <v>12</v>
          </cell>
          <cell r="G380">
            <v>8.8000000000000007</v>
          </cell>
          <cell r="H380">
            <v>0.3</v>
          </cell>
        </row>
        <row r="381">
          <cell r="B381" t="str">
            <v>BTT004</v>
          </cell>
          <cell r="C381" t="str">
            <v>Object Permanence Box with Tray</v>
          </cell>
          <cell r="D381">
            <v>7.83</v>
          </cell>
          <cell r="E381">
            <v>28.2</v>
          </cell>
          <cell r="F381">
            <v>12</v>
          </cell>
          <cell r="G381">
            <v>12</v>
          </cell>
          <cell r="H381">
            <v>0.35</v>
          </cell>
        </row>
        <row r="382">
          <cell r="B382" t="str">
            <v>BTT005</v>
          </cell>
          <cell r="C382" t="str">
            <v>Imbucare Box with Small Cylinder</v>
          </cell>
          <cell r="D382">
            <v>5.99</v>
          </cell>
          <cell r="E382">
            <v>12</v>
          </cell>
          <cell r="F382">
            <v>12</v>
          </cell>
          <cell r="G382">
            <v>8.8000000000000007</v>
          </cell>
          <cell r="H382">
            <v>0.3</v>
          </cell>
        </row>
        <row r="383">
          <cell r="B383" t="str">
            <v>BTT006</v>
          </cell>
          <cell r="C383" t="str">
            <v>Imbucare Box with Rectangular Prism</v>
          </cell>
          <cell r="D383">
            <v>5.99</v>
          </cell>
          <cell r="E383">
            <v>14</v>
          </cell>
          <cell r="F383">
            <v>13.6</v>
          </cell>
          <cell r="G383">
            <v>10</v>
          </cell>
          <cell r="H383">
            <v>0.32</v>
          </cell>
        </row>
        <row r="384">
          <cell r="B384" t="str">
            <v>BTT007</v>
          </cell>
          <cell r="C384" t="str">
            <v>Imbucare Box with Square Prism</v>
          </cell>
          <cell r="D384">
            <v>5.99</v>
          </cell>
          <cell r="E384">
            <v>14</v>
          </cell>
          <cell r="F384">
            <v>13.6</v>
          </cell>
          <cell r="G384">
            <v>10</v>
          </cell>
          <cell r="H384">
            <v>0.32</v>
          </cell>
        </row>
        <row r="385">
          <cell r="B385" t="str">
            <v>BTT008</v>
          </cell>
          <cell r="C385" t="str">
            <v>Imbucare Box with Triangular Prism</v>
          </cell>
          <cell r="D385">
            <v>5.99</v>
          </cell>
          <cell r="E385">
            <v>12</v>
          </cell>
          <cell r="F385">
            <v>12</v>
          </cell>
          <cell r="G385">
            <v>8.8000000000000007</v>
          </cell>
          <cell r="H385">
            <v>2.5000000000000001E-2</v>
          </cell>
        </row>
        <row r="386">
          <cell r="B386" t="str">
            <v>BTT009</v>
          </cell>
          <cell r="C386" t="str">
            <v>Box with Bins</v>
          </cell>
          <cell r="D386">
            <v>10.99</v>
          </cell>
          <cell r="E386">
            <v>30.8</v>
          </cell>
          <cell r="F386">
            <v>12.6</v>
          </cell>
          <cell r="G386">
            <v>12.6</v>
          </cell>
          <cell r="H386">
            <v>0.83</v>
          </cell>
        </row>
        <row r="387">
          <cell r="B387" t="str">
            <v>BTT0010</v>
          </cell>
          <cell r="C387" t="str">
            <v>Cubes on Vertical Dowel</v>
          </cell>
          <cell r="D387">
            <v>3.99</v>
          </cell>
          <cell r="E387">
            <v>11.8</v>
          </cell>
          <cell r="F387">
            <v>11.8</v>
          </cell>
          <cell r="G387">
            <v>11.2</v>
          </cell>
          <cell r="H387">
            <v>0.1</v>
          </cell>
        </row>
        <row r="388">
          <cell r="B388" t="str">
            <v>BTT0011</v>
          </cell>
          <cell r="C388" t="str">
            <v>Rings on a Vertical Dowel</v>
          </cell>
          <cell r="D388">
            <v>3.99</v>
          </cell>
          <cell r="E388">
            <v>11.8</v>
          </cell>
          <cell r="F388">
            <v>11.8</v>
          </cell>
          <cell r="G388">
            <v>11.2</v>
          </cell>
          <cell r="H388">
            <v>0.1</v>
          </cell>
        </row>
        <row r="389">
          <cell r="B389" t="str">
            <v>BTT0012</v>
          </cell>
          <cell r="C389" t="str">
            <v>Ring on a horizontal dowel</v>
          </cell>
          <cell r="D389">
            <v>4.43</v>
          </cell>
          <cell r="E389">
            <v>11.8</v>
          </cell>
          <cell r="F389">
            <v>11.8</v>
          </cell>
          <cell r="G389">
            <v>11.6</v>
          </cell>
          <cell r="H389">
            <v>0.1</v>
          </cell>
        </row>
        <row r="390">
          <cell r="B390" t="str">
            <v>BTT0013</v>
          </cell>
          <cell r="C390" t="str">
            <v>Colored Discs on 3 Colored Dowels</v>
          </cell>
          <cell r="D390">
            <v>4.8600000000000003</v>
          </cell>
          <cell r="E390">
            <v>13</v>
          </cell>
          <cell r="F390">
            <v>13</v>
          </cell>
          <cell r="G390">
            <v>13</v>
          </cell>
          <cell r="H390">
            <v>0.23</v>
          </cell>
        </row>
        <row r="391">
          <cell r="B391" t="str">
            <v>BTT0014</v>
          </cell>
          <cell r="C391" t="str">
            <v>Toddler Imbucare Peg Box</v>
          </cell>
          <cell r="D391">
            <v>11.02</v>
          </cell>
          <cell r="E391">
            <v>30.3</v>
          </cell>
          <cell r="F391">
            <v>17.7</v>
          </cell>
          <cell r="G391">
            <v>7</v>
          </cell>
          <cell r="H391">
            <v>0.66</v>
          </cell>
        </row>
        <row r="392">
          <cell r="B392" t="str">
            <v>BTT0015</v>
          </cell>
          <cell r="C392" t="str">
            <v>Horizontal Dowel Variation - Straight</v>
          </cell>
          <cell r="D392">
            <v>4.43</v>
          </cell>
          <cell r="E392">
            <v>13</v>
          </cell>
          <cell r="F392">
            <v>13</v>
          </cell>
          <cell r="G392">
            <v>13</v>
          </cell>
          <cell r="H392">
            <v>0.16</v>
          </cell>
        </row>
        <row r="393">
          <cell r="B393" t="str">
            <v>BTT0016</v>
          </cell>
          <cell r="C393" t="str">
            <v>Horizontal Dowel Variation - Serpentine</v>
          </cell>
          <cell r="D393">
            <v>4.43</v>
          </cell>
          <cell r="E393">
            <v>13</v>
          </cell>
          <cell r="F393">
            <v>13</v>
          </cell>
          <cell r="G393">
            <v>13</v>
          </cell>
          <cell r="H393">
            <v>0.2</v>
          </cell>
        </row>
        <row r="394">
          <cell r="B394" t="str">
            <v>BTT0017</v>
          </cell>
          <cell r="C394" t="str">
            <v>Infant Coin Box</v>
          </cell>
          <cell r="D394">
            <v>6.78</v>
          </cell>
          <cell r="E394">
            <v>12</v>
          </cell>
          <cell r="F394">
            <v>12</v>
          </cell>
          <cell r="G394">
            <v>8.8000000000000007</v>
          </cell>
          <cell r="H394">
            <v>0.25</v>
          </cell>
        </row>
        <row r="395">
          <cell r="B395" t="str">
            <v>BTT0020</v>
          </cell>
          <cell r="C395" t="str">
            <v>Bruchturm</v>
          </cell>
          <cell r="D395">
            <v>19.190000000000001</v>
          </cell>
          <cell r="E395">
            <v>55</v>
          </cell>
          <cell r="F395">
            <v>27.5</v>
          </cell>
          <cell r="G395">
            <v>12.8</v>
          </cell>
          <cell r="H395">
            <v>3.93</v>
          </cell>
        </row>
        <row r="396">
          <cell r="B396" t="str">
            <v>BTT0021</v>
          </cell>
          <cell r="C396" t="str">
            <v>Three Circles Puzzle</v>
          </cell>
          <cell r="D396">
            <v>4.46</v>
          </cell>
          <cell r="E396">
            <v>30</v>
          </cell>
          <cell r="F396">
            <v>14</v>
          </cell>
          <cell r="G396">
            <v>2.8</v>
          </cell>
          <cell r="H396">
            <v>0.2</v>
          </cell>
        </row>
        <row r="397">
          <cell r="B397" t="str">
            <v>BTT0022</v>
          </cell>
          <cell r="C397" t="str">
            <v>3 shape puzzle</v>
          </cell>
          <cell r="D397">
            <v>4.99</v>
          </cell>
          <cell r="E397">
            <v>35.799999999999997</v>
          </cell>
          <cell r="F397">
            <v>13.8</v>
          </cell>
          <cell r="G397">
            <v>0.9</v>
          </cell>
          <cell r="H397">
            <v>0.25</v>
          </cell>
        </row>
        <row r="398">
          <cell r="B398" t="str">
            <v>BTT0023</v>
          </cell>
          <cell r="C398" t="str">
            <v>5 shape puzzle 0-3</v>
          </cell>
          <cell r="D398">
            <v>10.83</v>
          </cell>
          <cell r="E398">
            <v>21.8</v>
          </cell>
          <cell r="F398">
            <v>21.8</v>
          </cell>
          <cell r="G398">
            <v>0.9</v>
          </cell>
          <cell r="H398">
            <v>0.25</v>
          </cell>
        </row>
        <row r="399">
          <cell r="B399" t="str">
            <v>BTT0024</v>
          </cell>
          <cell r="C399" t="str">
            <v>Balance Bead Game</v>
          </cell>
          <cell r="D399">
            <v>11.66</v>
          </cell>
          <cell r="E399">
            <v>61</v>
          </cell>
          <cell r="F399">
            <v>16</v>
          </cell>
          <cell r="G399">
            <v>5.5</v>
          </cell>
          <cell r="H399">
            <v>0.87</v>
          </cell>
        </row>
        <row r="400">
          <cell r="B400" t="str">
            <v>BTT0025</v>
          </cell>
          <cell r="C400" t="str">
            <v>Colored Number Rods</v>
          </cell>
          <cell r="D400">
            <v>8.83</v>
          </cell>
          <cell r="E400">
            <v>22</v>
          </cell>
          <cell r="F400">
            <v>22</v>
          </cell>
          <cell r="G400">
            <v>2</v>
          </cell>
          <cell r="H400">
            <v>0.7</v>
          </cell>
        </row>
        <row r="401">
          <cell r="B401" t="str">
            <v>BTT0026</v>
          </cell>
          <cell r="C401" t="str">
            <v>Stacking Bead</v>
          </cell>
          <cell r="D401">
            <v>4.99</v>
          </cell>
          <cell r="E401">
            <v>27.9</v>
          </cell>
          <cell r="F401">
            <v>11.4</v>
          </cell>
          <cell r="G401">
            <v>7</v>
          </cell>
          <cell r="H401">
            <v>0.34</v>
          </cell>
        </row>
        <row r="402">
          <cell r="B402" t="str">
            <v>BTT0027</v>
          </cell>
          <cell r="C402" t="str">
            <v>Stacking puzzle</v>
          </cell>
          <cell r="D402">
            <v>5.83</v>
          </cell>
          <cell r="E402"/>
          <cell r="F402"/>
          <cell r="G402"/>
          <cell r="H402"/>
        </row>
        <row r="403">
          <cell r="B403" t="str">
            <v>BTT0028</v>
          </cell>
          <cell r="C403" t="str">
            <v>Stacking disc</v>
          </cell>
          <cell r="D403">
            <v>5.83</v>
          </cell>
          <cell r="E403">
            <v>34.4</v>
          </cell>
          <cell r="F403">
            <v>15</v>
          </cell>
          <cell r="G403">
            <v>4.5</v>
          </cell>
          <cell r="H403">
            <v>0.45</v>
          </cell>
        </row>
        <row r="404">
          <cell r="B404" t="str">
            <v>BTT0029</v>
          </cell>
          <cell r="C404" t="str">
            <v>Wooden Block 1</v>
          </cell>
          <cell r="D404">
            <v>4.99</v>
          </cell>
          <cell r="E404"/>
          <cell r="F404"/>
          <cell r="G404"/>
          <cell r="H404"/>
        </row>
        <row r="405">
          <cell r="B405" t="str">
            <v>BTT0030</v>
          </cell>
          <cell r="C405" t="str">
            <v>Wooden Block 2</v>
          </cell>
          <cell r="D405">
            <v>4.99</v>
          </cell>
          <cell r="E405"/>
          <cell r="F405"/>
          <cell r="G405"/>
          <cell r="H405"/>
        </row>
        <row r="406">
          <cell r="B406" t="str">
            <v>BTT0031</v>
          </cell>
          <cell r="C406" t="str">
            <v>Wooden Block 3</v>
          </cell>
          <cell r="D406">
            <v>4.99</v>
          </cell>
          <cell r="E406">
            <v>34.4</v>
          </cell>
          <cell r="F406">
            <v>15</v>
          </cell>
          <cell r="G406">
            <v>4.5</v>
          </cell>
          <cell r="H406">
            <v>0.34</v>
          </cell>
        </row>
        <row r="407">
          <cell r="B407" t="str">
            <v>BTT0032</v>
          </cell>
          <cell r="C407" t="str">
            <v>Wooden Block 4</v>
          </cell>
          <cell r="D407">
            <v>4.99</v>
          </cell>
          <cell r="E407"/>
          <cell r="F407"/>
          <cell r="G407"/>
          <cell r="H407"/>
        </row>
        <row r="408">
          <cell r="B408" t="str">
            <v>BTT0033</v>
          </cell>
          <cell r="C408" t="str">
            <v>Wooden Block 5</v>
          </cell>
          <cell r="D408">
            <v>5.83</v>
          </cell>
          <cell r="E408"/>
          <cell r="F408"/>
          <cell r="G408"/>
          <cell r="H408"/>
        </row>
        <row r="409">
          <cell r="B409" t="str">
            <v>BTT0034</v>
          </cell>
          <cell r="C409" t="str">
            <v>Wooden Block 6</v>
          </cell>
          <cell r="D409">
            <v>5.83</v>
          </cell>
          <cell r="E409"/>
          <cell r="F409"/>
          <cell r="G409"/>
          <cell r="H409"/>
        </row>
        <row r="410">
          <cell r="B410" t="str">
            <v>BTT0035</v>
          </cell>
          <cell r="C410" t="str">
            <v>Wooden Bock 7</v>
          </cell>
          <cell r="D410">
            <v>4.99</v>
          </cell>
          <cell r="E410"/>
          <cell r="F410"/>
          <cell r="G410"/>
          <cell r="H410"/>
        </row>
        <row r="411">
          <cell r="B411" t="str">
            <v>BTT0036</v>
          </cell>
          <cell r="C411" t="str">
            <v>Wooden Block 8</v>
          </cell>
          <cell r="D411">
            <v>5.83</v>
          </cell>
          <cell r="E411">
            <v>22.6</v>
          </cell>
          <cell r="F411">
            <v>22.5</v>
          </cell>
          <cell r="G411">
            <v>2.5</v>
          </cell>
          <cell r="H411">
            <v>0.43</v>
          </cell>
        </row>
        <row r="412">
          <cell r="B412" t="str">
            <v>BTT0037</v>
          </cell>
          <cell r="C412" t="str">
            <v>Wooden Step Block 2</v>
          </cell>
          <cell r="D412">
            <v>7.53</v>
          </cell>
          <cell r="E412">
            <v>15.6</v>
          </cell>
          <cell r="F412">
            <v>15.6</v>
          </cell>
          <cell r="G412">
            <v>2.9</v>
          </cell>
          <cell r="H412">
            <v>0.35</v>
          </cell>
        </row>
        <row r="413">
          <cell r="B413" t="str">
            <v>BTT0038</v>
          </cell>
          <cell r="C413" t="str">
            <v>Wooden Puzzle</v>
          </cell>
          <cell r="D413">
            <v>4.67</v>
          </cell>
          <cell r="E413"/>
          <cell r="F413"/>
          <cell r="G413"/>
          <cell r="H413"/>
        </row>
        <row r="414">
          <cell r="B414" t="str">
            <v>BTT0039</v>
          </cell>
          <cell r="C414" t="str">
            <v>Square Shape Puzzle</v>
          </cell>
          <cell r="D414">
            <v>2.99</v>
          </cell>
          <cell r="E414">
            <v>14</v>
          </cell>
          <cell r="F414">
            <v>14.8</v>
          </cell>
          <cell r="G414">
            <v>2.8</v>
          </cell>
          <cell r="H414">
            <v>0.1</v>
          </cell>
        </row>
        <row r="415">
          <cell r="B415" t="str">
            <v>BTT0040</v>
          </cell>
          <cell r="C415" t="str">
            <v>Circle Shape Puzzle</v>
          </cell>
          <cell r="D415">
            <v>2.99</v>
          </cell>
          <cell r="E415">
            <v>14.8</v>
          </cell>
          <cell r="F415">
            <v>14.8</v>
          </cell>
          <cell r="G415">
            <v>2.8</v>
          </cell>
          <cell r="H415">
            <v>0.1</v>
          </cell>
        </row>
        <row r="416">
          <cell r="B416" t="str">
            <v>BTT0041</v>
          </cell>
          <cell r="C416" t="str">
            <v>Triangle Shape Puzzle</v>
          </cell>
          <cell r="D416">
            <v>2.5</v>
          </cell>
          <cell r="E416">
            <v>14.8</v>
          </cell>
          <cell r="F416">
            <v>14.8</v>
          </cell>
          <cell r="G416">
            <v>2.8</v>
          </cell>
          <cell r="H416">
            <v>0.1</v>
          </cell>
        </row>
        <row r="417">
          <cell r="B417" t="str">
            <v>BTT0042</v>
          </cell>
          <cell r="C417" t="str">
            <v>Small Circle Shape Puzzle</v>
          </cell>
          <cell r="D417">
            <v>2.99</v>
          </cell>
          <cell r="E417">
            <v>14.8</v>
          </cell>
          <cell r="F417">
            <v>14.8</v>
          </cell>
          <cell r="G417">
            <v>2.8</v>
          </cell>
          <cell r="H417">
            <v>0.1</v>
          </cell>
        </row>
        <row r="418">
          <cell r="B418" t="str">
            <v>BTT0043</v>
          </cell>
          <cell r="C418" t="str">
            <v>Three Disc on the Vertical Dowel</v>
          </cell>
          <cell r="D418">
            <v>3.63</v>
          </cell>
          <cell r="E418"/>
          <cell r="F418"/>
          <cell r="G418"/>
          <cell r="H418"/>
        </row>
        <row r="419">
          <cell r="B419" t="str">
            <v>BTT0044</v>
          </cell>
          <cell r="C419" t="str">
            <v>4 Ball</v>
          </cell>
          <cell r="D419">
            <v>3.99</v>
          </cell>
          <cell r="E419">
            <v>13.5</v>
          </cell>
          <cell r="F419">
            <v>13.5</v>
          </cell>
          <cell r="G419">
            <v>5</v>
          </cell>
          <cell r="H419">
            <v>0.21</v>
          </cell>
        </row>
        <row r="420">
          <cell r="B420" t="str">
            <v>BTT0045</v>
          </cell>
          <cell r="C420" t="str">
            <v>Can exchange of the game</v>
          </cell>
          <cell r="D420">
            <v>6.67</v>
          </cell>
          <cell r="E420">
            <v>31</v>
          </cell>
          <cell r="F420">
            <v>17</v>
          </cell>
          <cell r="G420">
            <v>5</v>
          </cell>
          <cell r="H420">
            <v>0.47</v>
          </cell>
        </row>
        <row r="421">
          <cell r="B421" t="str">
            <v>BTT0050</v>
          </cell>
          <cell r="C421" t="str">
            <v>Twist &amp; Sort</v>
          </cell>
          <cell r="D421">
            <v>4.68</v>
          </cell>
          <cell r="E421"/>
          <cell r="F421"/>
          <cell r="G421"/>
          <cell r="H421"/>
        </row>
        <row r="422">
          <cell r="B422" t="str">
            <v>BTT0050-1</v>
          </cell>
          <cell r="C422" t="str">
            <v xml:space="preserve"> Twist &amp; Sort (Five)</v>
          </cell>
          <cell r="D422">
            <v>8.33</v>
          </cell>
          <cell r="E422"/>
          <cell r="F422"/>
          <cell r="G422"/>
          <cell r="H422"/>
        </row>
        <row r="423">
          <cell r="B423" t="str">
            <v>BTT0046</v>
          </cell>
          <cell r="C423" t="str">
            <v>3D object fitting exercise egg cup with egg</v>
          </cell>
          <cell r="D423">
            <v>4.99</v>
          </cell>
          <cell r="E423"/>
          <cell r="F423"/>
          <cell r="G423"/>
          <cell r="H423"/>
        </row>
        <row r="424">
          <cell r="B424" t="str">
            <v>BTT0047</v>
          </cell>
          <cell r="C424" t="str">
            <v>Large and small ball</v>
          </cell>
          <cell r="D424">
            <v>4.3899999999999997</v>
          </cell>
          <cell r="E424"/>
          <cell r="F424"/>
          <cell r="G424"/>
          <cell r="H424"/>
        </row>
        <row r="425">
          <cell r="B425" t="str">
            <v>BTT0048</v>
          </cell>
          <cell r="C425" t="str">
            <v>Wooden Nuts and Bolts Frame</v>
          </cell>
          <cell r="D425">
            <v>4.3899999999999997</v>
          </cell>
          <cell r="E425"/>
          <cell r="F425"/>
          <cell r="G425"/>
          <cell r="H425"/>
        </row>
        <row r="426">
          <cell r="B426" t="str">
            <v>BTT0049</v>
          </cell>
          <cell r="C426" t="str">
            <v>Thick and Thin Cylinders</v>
          </cell>
          <cell r="D426">
            <v>3.99</v>
          </cell>
          <cell r="E426"/>
          <cell r="F426"/>
          <cell r="G426"/>
          <cell r="H426"/>
        </row>
        <row r="427">
          <cell r="B427" t="str">
            <v>BTF001</v>
          </cell>
          <cell r="C427" t="str">
            <v>Sensorial Shelf(120*35*88CM)</v>
          </cell>
          <cell r="D427">
            <v>48.39</v>
          </cell>
          <cell r="E427"/>
          <cell r="F427"/>
          <cell r="G427"/>
          <cell r="H427"/>
        </row>
        <row r="428">
          <cell r="B428" t="str">
            <v>BTF002</v>
          </cell>
          <cell r="C428" t="str">
            <v>Culture Shelf( 120*35*88CM)</v>
          </cell>
          <cell r="D428">
            <v>48.39</v>
          </cell>
          <cell r="E428"/>
          <cell r="F428"/>
          <cell r="G428"/>
          <cell r="H428"/>
        </row>
      </sheetData>
      <sheetData sheetId="5"/>
      <sheetData sheetId="6"/>
      <sheetData sheetId="7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B54AE-6D1B-4BB5-8161-19E80FE6EFBD}">
  <sheetPr>
    <pageSetUpPr fitToPage="1"/>
  </sheetPr>
  <dimension ref="A1:K489"/>
  <sheetViews>
    <sheetView tabSelected="1" workbookViewId="0">
      <selection activeCell="F8" sqref="F8"/>
    </sheetView>
  </sheetViews>
  <sheetFormatPr defaultColWidth="9" defaultRowHeight="15.6"/>
  <cols>
    <col min="2" max="2" width="19.19921875" customWidth="1"/>
    <col min="3" max="3" width="19.19921875" style="131" customWidth="1"/>
    <col min="4" max="5" width="19.19921875" style="143" customWidth="1"/>
    <col min="6" max="6" width="11.8984375" style="133" customWidth="1"/>
    <col min="7" max="7" width="11.8984375" style="133" bestFit="1" customWidth="1"/>
    <col min="9" max="9" width="12.5" customWidth="1"/>
  </cols>
  <sheetData>
    <row r="1" spans="1:11" s="50" customFormat="1" ht="23.4">
      <c r="B1" s="174" t="s">
        <v>0</v>
      </c>
      <c r="C1" s="174"/>
      <c r="D1" s="174"/>
      <c r="E1" s="174"/>
      <c r="F1" s="175" t="e" vm="1">
        <v>#VALUE!</v>
      </c>
      <c r="G1" s="175"/>
      <c r="H1" s="184" t="s">
        <v>1894</v>
      </c>
      <c r="I1" s="185"/>
      <c r="J1" s="135"/>
      <c r="K1" s="136"/>
    </row>
    <row r="2" spans="1:11" s="50" customFormat="1" ht="23.4">
      <c r="C2" s="134"/>
      <c r="D2" s="144"/>
      <c r="E2" s="141"/>
      <c r="F2" s="175"/>
      <c r="G2" s="175"/>
      <c r="H2" s="186"/>
      <c r="I2" s="187"/>
      <c r="J2" s="135"/>
      <c r="K2" s="136"/>
    </row>
    <row r="3" spans="1:11" s="50" customFormat="1" ht="21.6" thickBot="1">
      <c r="B3" s="179" t="s">
        <v>1</v>
      </c>
      <c r="C3" s="179"/>
      <c r="D3" s="179"/>
      <c r="E3" s="179"/>
      <c r="F3" s="175"/>
      <c r="G3" s="175"/>
      <c r="H3" s="189">
        <f>SUM(I7:I489)</f>
        <v>0</v>
      </c>
      <c r="I3" s="190"/>
      <c r="J3" s="135"/>
      <c r="K3" s="136"/>
    </row>
    <row r="4" spans="1:11" s="50" customFormat="1" ht="21">
      <c r="B4" s="137"/>
      <c r="C4" s="137"/>
      <c r="D4" s="142"/>
      <c r="E4" s="171" t="s">
        <v>1889</v>
      </c>
      <c r="F4" s="172">
        <v>0.15</v>
      </c>
      <c r="H4" s="173" t="s">
        <v>1893</v>
      </c>
      <c r="J4" s="135"/>
      <c r="K4" s="136"/>
    </row>
    <row r="5" spans="1:11" s="50" customFormat="1">
      <c r="B5" s="138"/>
      <c r="C5" s="139"/>
      <c r="D5" s="140"/>
      <c r="E5" s="140" t="s">
        <v>2</v>
      </c>
      <c r="F5" s="145">
        <v>45809</v>
      </c>
      <c r="H5" s="173" t="s">
        <v>1892</v>
      </c>
      <c r="J5" s="135"/>
      <c r="K5" s="136"/>
    </row>
    <row r="6" spans="1:11" s="120" customFormat="1" ht="31.2">
      <c r="A6" s="146" t="s">
        <v>3</v>
      </c>
      <c r="B6" s="147" t="s">
        <v>4</v>
      </c>
      <c r="C6" s="148" t="str">
        <f>'202509ORG'!O1</f>
        <v>Šifra</v>
      </c>
      <c r="D6" s="148" t="str">
        <f>'202509ORG'!I1</f>
        <v>Opis</v>
      </c>
      <c r="E6" s="148" t="str">
        <f>'202509ORG'!C1</f>
        <v>Product Name</v>
      </c>
      <c r="F6" s="149" t="str">
        <f>'202509ORG'!J1</f>
        <v>Cena brez DDV</v>
      </c>
      <c r="G6" s="149" t="str">
        <f>'202509ORG'!L1</f>
        <v>Cena z DDV</v>
      </c>
      <c r="H6" s="183" t="s">
        <v>1890</v>
      </c>
      <c r="I6" s="183" t="s">
        <v>1891</v>
      </c>
    </row>
    <row r="7" spans="1:11" ht="31.2">
      <c r="A7" s="10">
        <v>1</v>
      </c>
      <c r="B7" s="176"/>
      <c r="C7" s="150" t="str">
        <f>'202509ORG'!O2</f>
        <v>MMS001</v>
      </c>
      <c r="D7" s="151" t="str">
        <f>'202509ORG'!I2</f>
        <v>Klade z valji</v>
      </c>
      <c r="E7" s="151" t="str">
        <f>'202509ORG'!C2</f>
        <v>Cylinder Block (Set of 4)</v>
      </c>
      <c r="F7" s="152">
        <f>'202509ORG'!J2</f>
        <v>100</v>
      </c>
      <c r="G7" s="152">
        <f>'202509ORG'!L2</f>
        <v>122</v>
      </c>
      <c r="H7" s="181"/>
      <c r="I7" s="188">
        <f>F7*(1-$F$4)*H7</f>
        <v>0</v>
      </c>
    </row>
    <row r="8" spans="1:11" ht="71.400000000000006" customHeight="1">
      <c r="A8" s="10">
        <v>2</v>
      </c>
      <c r="B8" s="177"/>
      <c r="C8" s="150" t="str">
        <f>'202509ORG'!O3</f>
        <v>MMS001 bukev</v>
      </c>
      <c r="D8" s="151" t="str">
        <f>'202509ORG'!I3</f>
        <v>Klade z valji</v>
      </c>
      <c r="E8" s="151" t="str">
        <f>'202509ORG'!C3</f>
        <v>Cylinder Block (Set of 4)-beech wood</v>
      </c>
      <c r="F8" s="152">
        <f>'202509ORG'!J3</f>
        <v>129</v>
      </c>
      <c r="G8" s="152">
        <f>'202509ORG'!L3</f>
        <v>157.38</v>
      </c>
      <c r="H8" s="181"/>
      <c r="I8" s="188">
        <f t="shared" ref="I8:I71" si="0">F8*(1-$F$4)*H8</f>
        <v>0</v>
      </c>
    </row>
    <row r="9" spans="1:11" ht="71.400000000000006" customHeight="1">
      <c r="A9" s="10">
        <v>3</v>
      </c>
      <c r="B9" s="6"/>
      <c r="C9" s="150" t="str">
        <f>'202509ORG'!O4</f>
        <v>MMS001-2</v>
      </c>
      <c r="D9" s="151" t="s">
        <v>5</v>
      </c>
      <c r="E9" s="151" t="str">
        <f>'202509ORG'!C4</f>
        <v>cards for Set of Knobless Cylinders</v>
      </c>
      <c r="F9" s="153">
        <f>'202509ORG'!J4</f>
        <v>3.0375000000000001</v>
      </c>
      <c r="G9" s="153">
        <f>'202509ORG'!L4</f>
        <v>3.71</v>
      </c>
      <c r="H9" s="181"/>
      <c r="I9" s="188">
        <f t="shared" si="0"/>
        <v>0</v>
      </c>
    </row>
    <row r="10" spans="1:11" ht="69" customHeight="1">
      <c r="A10" s="10">
        <v>4</v>
      </c>
      <c r="B10" s="6"/>
      <c r="C10" s="150" t="str">
        <f>'202509ORG'!O5</f>
        <v>MMS001-3</v>
      </c>
      <c r="D10" s="151" t="s">
        <v>6</v>
      </c>
      <c r="E10" s="151" t="str">
        <f>'202509ORG'!C5</f>
        <v>Stand for Cylinder Block</v>
      </c>
      <c r="F10" s="153">
        <f>'202509ORG'!J5</f>
        <v>48.757500000000007</v>
      </c>
      <c r="G10" s="153">
        <f>'202509ORG'!L5</f>
        <v>59.48</v>
      </c>
      <c r="H10" s="181"/>
      <c r="I10" s="188">
        <f t="shared" si="0"/>
        <v>0</v>
      </c>
    </row>
    <row r="11" spans="1:11" ht="60" customHeight="1">
      <c r="A11" s="10">
        <v>5</v>
      </c>
      <c r="B11" s="6"/>
      <c r="C11" s="150" t="str">
        <f>'202509ORG'!O6</f>
        <v>MMS001-S</v>
      </c>
      <c r="D11" s="151" t="str">
        <f>'202509ORG'!I6</f>
        <v>Majhne klade z valji</v>
      </c>
      <c r="E11" s="151" t="str">
        <f>'202509ORG'!C6</f>
        <v>Family Set - small knobbed cylinders</v>
      </c>
      <c r="F11" s="152">
        <f>'202509ORG'!J6</f>
        <v>20.94</v>
      </c>
      <c r="G11" s="152">
        <f>'202509ORG'!L6</f>
        <v>25.55</v>
      </c>
      <c r="H11" s="181"/>
      <c r="I11" s="188">
        <f t="shared" si="0"/>
        <v>0</v>
      </c>
    </row>
    <row r="12" spans="1:11" ht="75" customHeight="1">
      <c r="A12" s="10">
        <v>6</v>
      </c>
      <c r="B12" s="10"/>
      <c r="C12" s="150" t="str">
        <f>'202509ORG'!O7</f>
        <v>MMS002</v>
      </c>
      <c r="D12" s="151" t="str">
        <f>'202509ORG'!I7</f>
        <v>Barvni valji</v>
      </c>
      <c r="E12" s="151" t="str">
        <f>'202509ORG'!C7</f>
        <v xml:space="preserve"> Knobless Cylinders (Set of 4)</v>
      </c>
      <c r="F12" s="152">
        <f>'202509ORG'!J7</f>
        <v>49.4</v>
      </c>
      <c r="G12" s="152">
        <f>'202509ORG'!L7</f>
        <v>60.27</v>
      </c>
      <c r="H12" s="181"/>
      <c r="I12" s="188">
        <f t="shared" si="0"/>
        <v>0</v>
      </c>
    </row>
    <row r="13" spans="1:11" ht="33.75" customHeight="1">
      <c r="A13" s="10">
        <v>7</v>
      </c>
      <c r="B13" s="178"/>
      <c r="C13" s="150" t="str">
        <f>'202509ORG'!O8</f>
        <v>MMS003</v>
      </c>
      <c r="D13" s="151" t="str">
        <f>'202509ORG'!I8</f>
        <v>Roza stolp</v>
      </c>
      <c r="E13" s="151" t="str">
        <f>'202509ORG'!C8</f>
        <v>Pink Tower</v>
      </c>
      <c r="F13" s="152">
        <f>'202509ORG'!J8</f>
        <v>36.799999999999997</v>
      </c>
      <c r="G13" s="152">
        <f>'202509ORG'!L8</f>
        <v>44.9</v>
      </c>
      <c r="H13" s="181"/>
      <c r="I13" s="188">
        <f t="shared" si="0"/>
        <v>0</v>
      </c>
    </row>
    <row r="14" spans="1:11" ht="32.25" customHeight="1">
      <c r="A14" s="10">
        <v>8</v>
      </c>
      <c r="B14" s="178"/>
      <c r="C14" s="150" t="str">
        <f>'202509ORG'!O9</f>
        <v>MMS003 (bukev)</v>
      </c>
      <c r="D14" s="151" t="str">
        <f>'202509ORG'!I9</f>
        <v>Roza stolp-les bukev</v>
      </c>
      <c r="E14" s="151" t="str">
        <f>'202509ORG'!C9</f>
        <v>Pink Tower-beech wood</v>
      </c>
      <c r="F14" s="152">
        <f>'202509ORG'!J9</f>
        <v>51.33</v>
      </c>
      <c r="G14" s="152">
        <f>'202509ORG'!L9</f>
        <v>62.62</v>
      </c>
      <c r="H14" s="181"/>
      <c r="I14" s="188">
        <f t="shared" si="0"/>
        <v>0</v>
      </c>
    </row>
    <row r="15" spans="1:11" ht="58.2" customHeight="1">
      <c r="A15" s="10">
        <v>9</v>
      </c>
      <c r="B15" s="10"/>
      <c r="C15" s="150" t="str">
        <f>'202509ORG'!O10</f>
        <v>MMS003-1</v>
      </c>
      <c r="D15" s="151" t="s">
        <v>7</v>
      </c>
      <c r="E15" s="151" t="str">
        <f>'202509ORG'!C10</f>
        <v>Control chart for pink tower</v>
      </c>
      <c r="F15" s="152">
        <f>'202509ORG'!J10</f>
        <v>3</v>
      </c>
      <c r="G15" s="152">
        <f>'202509ORG'!L10</f>
        <v>3.66</v>
      </c>
      <c r="H15" s="181"/>
      <c r="I15" s="188">
        <f t="shared" si="0"/>
        <v>0</v>
      </c>
    </row>
    <row r="16" spans="1:11" ht="58.2" customHeight="1">
      <c r="A16" s="10">
        <v>10</v>
      </c>
      <c r="B16" s="10"/>
      <c r="C16" s="150" t="str">
        <f>'202509ORG'!O11</f>
        <v>MMS003-S</v>
      </c>
      <c r="D16" s="151" t="s">
        <v>8</v>
      </c>
      <c r="E16" s="151" t="str">
        <f>'202509ORG'!C11</f>
        <v>MINI Pink Tower</v>
      </c>
      <c r="F16" s="152">
        <f>'202509ORG'!J11</f>
        <v>16</v>
      </c>
      <c r="G16" s="152">
        <f>'202509ORG'!L11</f>
        <v>19.52</v>
      </c>
      <c r="H16" s="181"/>
      <c r="I16" s="188">
        <f t="shared" si="0"/>
        <v>0</v>
      </c>
    </row>
    <row r="17" spans="1:9" ht="58.95" customHeight="1">
      <c r="A17" s="10">
        <v>11</v>
      </c>
      <c r="B17" s="10"/>
      <c r="C17" s="150" t="str">
        <f>'202509ORG'!O12</f>
        <v>MMS003-2</v>
      </c>
      <c r="D17" s="151" t="str">
        <f>'202509ORG'!I12</f>
        <v>Stojalo za roza stolp</v>
      </c>
      <c r="E17" s="151" t="str">
        <f>'202509ORG'!C12</f>
        <v xml:space="preserve">Pink Tower Stand </v>
      </c>
      <c r="F17" s="152">
        <f>'202509ORG'!J12</f>
        <v>8.7799999999999994</v>
      </c>
      <c r="G17" s="152">
        <f>'202509ORG'!L12</f>
        <v>10.71</v>
      </c>
      <c r="H17" s="181"/>
      <c r="I17" s="188">
        <f t="shared" si="0"/>
        <v>0</v>
      </c>
    </row>
    <row r="18" spans="1:9" ht="61.2" customHeight="1">
      <c r="A18" s="10">
        <v>12</v>
      </c>
      <c r="B18" s="10"/>
      <c r="C18" s="150" t="str">
        <f>'202509ORG'!O13</f>
        <v>MMS004 (bukev)</v>
      </c>
      <c r="D18" s="151" t="str">
        <f>'202509ORG'!I13</f>
        <v>Rjave stopnice-bukev</v>
      </c>
      <c r="E18" s="151" t="str">
        <f>'202509ORG'!C13</f>
        <v>Brown stair-beech wood</v>
      </c>
      <c r="F18" s="152">
        <f>'202509ORG'!J13</f>
        <v>70.34</v>
      </c>
      <c r="G18" s="152">
        <f>'202509ORG'!L13</f>
        <v>85.81</v>
      </c>
      <c r="H18" s="181"/>
      <c r="I18" s="188">
        <f t="shared" si="0"/>
        <v>0</v>
      </c>
    </row>
    <row r="19" spans="1:9" ht="60" customHeight="1">
      <c r="A19" s="10">
        <v>13</v>
      </c>
      <c r="B19" s="10"/>
      <c r="C19" s="150" t="str">
        <f>'202509ORG'!O14</f>
        <v>MMS004-1</v>
      </c>
      <c r="D19" s="151" t="str">
        <f>'202509ORG'!I14</f>
        <v>Kontrole karte za rjave stopnice</v>
      </c>
      <c r="E19" s="151" t="str">
        <f>'202509ORG'!C14</f>
        <v>control chart for brown stair</v>
      </c>
      <c r="F19" s="152">
        <f>'202509ORG'!J14</f>
        <v>3</v>
      </c>
      <c r="G19" s="152">
        <f>'202509ORG'!L14</f>
        <v>3.66</v>
      </c>
      <c r="H19" s="181"/>
      <c r="I19" s="188">
        <f t="shared" si="0"/>
        <v>0</v>
      </c>
    </row>
    <row r="20" spans="1:9" ht="58.95" customHeight="1">
      <c r="A20" s="10">
        <v>14</v>
      </c>
      <c r="B20" s="10"/>
      <c r="C20" s="150" t="str">
        <f>'202509ORG'!O15</f>
        <v>MMS005</v>
      </c>
      <c r="D20" s="151" t="str">
        <f>'202509ORG'!I15</f>
        <v>Rdeče palice</v>
      </c>
      <c r="E20" s="151" t="str">
        <f>'202509ORG'!C15</f>
        <v>Long Red rods</v>
      </c>
      <c r="F20" s="152">
        <f>'202509ORG'!J15</f>
        <v>37.659999999999997</v>
      </c>
      <c r="G20" s="152">
        <f>'202509ORG'!L15</f>
        <v>45.95</v>
      </c>
      <c r="H20" s="181"/>
      <c r="I20" s="188">
        <f t="shared" si="0"/>
        <v>0</v>
      </c>
    </row>
    <row r="21" spans="1:9" ht="58.95" customHeight="1">
      <c r="A21" s="10">
        <v>15</v>
      </c>
      <c r="B21" s="10"/>
      <c r="C21" s="150" t="str">
        <f>'202509ORG'!O16</f>
        <v>MMS005-1</v>
      </c>
      <c r="D21" s="151" t="str">
        <f>'202509ORG'!I16</f>
        <v>Majhne rdeče palice</v>
      </c>
      <c r="E21" s="151" t="str">
        <f>'202509ORG'!C16</f>
        <v>Small Red Rods</v>
      </c>
      <c r="F21" s="152">
        <f>'202509ORG'!J16</f>
        <v>19</v>
      </c>
      <c r="G21" s="152">
        <f>'202509ORG'!L16</f>
        <v>23.18</v>
      </c>
      <c r="H21" s="181"/>
      <c r="I21" s="188">
        <f t="shared" si="0"/>
        <v>0</v>
      </c>
    </row>
    <row r="22" spans="1:9" ht="58.2" customHeight="1">
      <c r="A22" s="10">
        <v>16</v>
      </c>
      <c r="B22" s="10"/>
      <c r="C22" s="150" t="str">
        <f>'202509ORG'!O17</f>
        <v>MMS006</v>
      </c>
      <c r="D22" s="151" t="str">
        <f>'202509ORG'!I17</f>
        <v>Barvni zaboj 1, les lipa</v>
      </c>
      <c r="E22" s="151" t="str">
        <f>'202509ORG'!C17</f>
        <v>Color tablet 1- bass wood</v>
      </c>
      <c r="F22" s="152">
        <f>'202509ORG'!J17</f>
        <v>8.1</v>
      </c>
      <c r="G22" s="152">
        <f>'202509ORG'!L17</f>
        <v>9.8800000000000008</v>
      </c>
      <c r="H22" s="181"/>
      <c r="I22" s="188">
        <f t="shared" si="0"/>
        <v>0</v>
      </c>
    </row>
    <row r="23" spans="1:9" ht="58.2" customHeight="1">
      <c r="A23" s="10">
        <v>17</v>
      </c>
      <c r="B23" s="6"/>
      <c r="C23" s="150" t="str">
        <f>'202509ORG'!O18</f>
        <v>MMS007</v>
      </c>
      <c r="D23" s="151" t="str">
        <f>'202509ORG'!I18</f>
        <v>Barvni zaboj 2, les lipa</v>
      </c>
      <c r="E23" s="151" t="str">
        <f>'202509ORG'!C18</f>
        <v>Color tablet  2 - bass wood</v>
      </c>
      <c r="F23" s="152">
        <f>'202509ORG'!J18</f>
        <v>16.93</v>
      </c>
      <c r="G23" s="152">
        <f>'202509ORG'!L18</f>
        <v>20.65</v>
      </c>
      <c r="H23" s="181"/>
      <c r="I23" s="188">
        <f t="shared" si="0"/>
        <v>0</v>
      </c>
    </row>
    <row r="24" spans="1:9" ht="58.2" customHeight="1">
      <c r="A24" s="10">
        <v>18</v>
      </c>
      <c r="B24" s="10"/>
      <c r="C24" s="150" t="str">
        <f>'202509ORG'!O19</f>
        <v>MMS008</v>
      </c>
      <c r="D24" s="151" t="str">
        <f>'202509ORG'!I19</f>
        <v>Barvni zaboj 3, lipov les</v>
      </c>
      <c r="E24" s="151" t="str">
        <f>'202509ORG'!C19</f>
        <v>Color tablet 3 - bass wood</v>
      </c>
      <c r="F24" s="152">
        <f>'202509ORG'!J19</f>
        <v>37</v>
      </c>
      <c r="G24" s="152">
        <f>'202509ORG'!L19</f>
        <v>45.14</v>
      </c>
      <c r="H24" s="181"/>
      <c r="I24" s="188">
        <f t="shared" si="0"/>
        <v>0</v>
      </c>
    </row>
    <row r="25" spans="1:9" ht="58.2" customHeight="1">
      <c r="A25" s="10">
        <v>19</v>
      </c>
      <c r="B25" s="10"/>
      <c r="C25" s="150" t="str">
        <f>'202509ORG'!O20</f>
        <v>MMS009</v>
      </c>
      <c r="D25" s="151" t="str">
        <f>'202509ORG'!I20</f>
        <v>Hrapave in gladke plošče</v>
      </c>
      <c r="E25" s="151" t="str">
        <f>'202509ORG'!C20</f>
        <v>Rorgh &amp; Smooth boards with box</v>
      </c>
      <c r="F25" s="152">
        <f>'202509ORG'!J20</f>
        <v>16.8</v>
      </c>
      <c r="G25" s="152">
        <f>'202509ORG'!L20</f>
        <v>20.5</v>
      </c>
      <c r="H25" s="181"/>
      <c r="I25" s="188">
        <f t="shared" si="0"/>
        <v>0</v>
      </c>
    </row>
    <row r="26" spans="1:9" ht="45.75" customHeight="1">
      <c r="A26" s="10">
        <v>20</v>
      </c>
      <c r="B26" s="10"/>
      <c r="C26" s="150" t="str">
        <f>'202509ORG'!O21</f>
        <v>MMS010</v>
      </c>
      <c r="D26" s="151" t="str">
        <f>'202509ORG'!I21</f>
        <v>Ploščice za tipanje</v>
      </c>
      <c r="E26" s="151" t="str">
        <f>'202509ORG'!C21</f>
        <v>Touch boards with box</v>
      </c>
      <c r="F26" s="152">
        <f>'202509ORG'!J21</f>
        <v>17.2</v>
      </c>
      <c r="G26" s="152">
        <f>'202509ORG'!L21</f>
        <v>20.98</v>
      </c>
      <c r="H26" s="181"/>
      <c r="I26" s="188">
        <f t="shared" si="0"/>
        <v>0</v>
      </c>
    </row>
    <row r="27" spans="1:9" ht="53.25" customHeight="1">
      <c r="A27" s="10">
        <v>21</v>
      </c>
      <c r="B27" s="10"/>
      <c r="C27" s="150" t="str">
        <f>'202509ORG'!O22</f>
        <v>MMS011</v>
      </c>
      <c r="D27" s="151" t="s">
        <v>9</v>
      </c>
      <c r="E27" s="151" t="str">
        <f>'202509ORG'!C22</f>
        <v>Baric tablets with box</v>
      </c>
      <c r="F27" s="152">
        <f>'202509ORG'!J22</f>
        <v>19.600000000000001</v>
      </c>
      <c r="G27" s="152">
        <f>'202509ORG'!L22</f>
        <v>23.91</v>
      </c>
      <c r="H27" s="181"/>
      <c r="I27" s="188">
        <f t="shared" si="0"/>
        <v>0</v>
      </c>
    </row>
    <row r="28" spans="1:9" ht="49.2" customHeight="1">
      <c r="A28" s="10">
        <v>22</v>
      </c>
      <c r="B28" s="10"/>
      <c r="C28" s="150" t="str">
        <f>'202509ORG'!O23</f>
        <v>MMS012</v>
      </c>
      <c r="D28" s="151" t="str">
        <f>'202509ORG'!I23</f>
        <v>Geometrični predstvitveni pladenj</v>
      </c>
      <c r="E28" s="151" t="str">
        <f>'202509ORG'!C23</f>
        <v>Geometric demonstration tray</v>
      </c>
      <c r="F28" s="152">
        <f>'202509ORG'!J23</f>
        <v>26.5</v>
      </c>
      <c r="G28" s="152">
        <f>'202509ORG'!L23</f>
        <v>32.33</v>
      </c>
      <c r="H28" s="181"/>
      <c r="I28" s="188">
        <f t="shared" si="0"/>
        <v>0</v>
      </c>
    </row>
    <row r="29" spans="1:9" ht="54" customHeight="1">
      <c r="A29" s="10">
        <v>23</v>
      </c>
      <c r="B29" s="10"/>
      <c r="C29" s="150" t="str">
        <f>'202509ORG'!O24</f>
        <v>MMS012-1</v>
      </c>
      <c r="D29" s="151" t="str">
        <f>'202509ORG'!I24</f>
        <v>Karte za predstavitveni pladenj</v>
      </c>
      <c r="E29" s="151" t="str">
        <f>'202509ORG'!C24</f>
        <v>Cards For Geometric Demonstration Tray</v>
      </c>
      <c r="F29" s="152">
        <f>'202509ORG'!J24</f>
        <v>6.25</v>
      </c>
      <c r="G29" s="152">
        <f>'202509ORG'!L24</f>
        <v>7.63</v>
      </c>
      <c r="H29" s="181"/>
      <c r="I29" s="188">
        <f t="shared" si="0"/>
        <v>0</v>
      </c>
    </row>
    <row r="30" spans="1:9" ht="54" customHeight="1">
      <c r="A30" s="10">
        <v>24</v>
      </c>
      <c r="B30" s="10"/>
      <c r="C30" s="150" t="str">
        <f>'202509ORG'!O25</f>
        <v>MMS012-2</v>
      </c>
      <c r="D30" s="151" t="str">
        <f>'202509ORG'!I25</f>
        <v>Karte za geometrijsko omaro</v>
      </c>
      <c r="E30" s="151" t="str">
        <f>'202509ORG'!C25</f>
        <v>Geometric Form Cards</v>
      </c>
      <c r="F30" s="152">
        <f>'202509ORG'!J25</f>
        <v>18.899999999999999</v>
      </c>
      <c r="G30" s="152">
        <f>'202509ORG'!L25</f>
        <v>23.06</v>
      </c>
      <c r="H30" s="181"/>
      <c r="I30" s="188">
        <f t="shared" si="0"/>
        <v>0</v>
      </c>
    </row>
    <row r="31" spans="1:9" ht="54" customHeight="1">
      <c r="A31" s="10">
        <v>25</v>
      </c>
      <c r="B31" s="10"/>
      <c r="C31" s="150" t="str">
        <f>'202509ORG'!O26</f>
        <v>MMS012-4</v>
      </c>
      <c r="D31" s="151" t="s">
        <v>10</v>
      </c>
      <c r="E31" s="151" t="str">
        <f>'202509ORG'!C26</f>
        <v>Geometric Paper Card boxes</v>
      </c>
      <c r="F31" s="152">
        <f>'202509ORG'!J26</f>
        <v>19</v>
      </c>
      <c r="G31" s="152">
        <f>'202509ORG'!L26</f>
        <v>23.18</v>
      </c>
      <c r="H31" s="181"/>
      <c r="I31" s="188">
        <f t="shared" si="0"/>
        <v>0</v>
      </c>
    </row>
    <row r="32" spans="1:9" ht="54" customHeight="1">
      <c r="A32" s="10">
        <v>26</v>
      </c>
      <c r="B32" s="10"/>
      <c r="C32" s="150" t="str">
        <f>'202509ORG'!O27</f>
        <v>MMS012-3</v>
      </c>
      <c r="D32" s="151" t="s">
        <v>11</v>
      </c>
      <c r="E32" s="151" t="str">
        <f>'202509ORG'!C27</f>
        <v>Geometric full PVC cards</v>
      </c>
      <c r="F32" s="152">
        <f>'202509ORG'!J27</f>
        <v>6.6</v>
      </c>
      <c r="G32" s="152">
        <f>'202509ORG'!L27</f>
        <v>8.0500000000000007</v>
      </c>
      <c r="H32" s="181"/>
      <c r="I32" s="188">
        <f t="shared" si="0"/>
        <v>0</v>
      </c>
    </row>
    <row r="33" spans="1:9" ht="69" customHeight="1">
      <c r="A33" s="10">
        <v>27</v>
      </c>
      <c r="B33" s="6"/>
      <c r="C33" s="150" t="str">
        <f>'202509ORG'!O28</f>
        <v xml:space="preserve">MMS012-5   </v>
      </c>
      <c r="D33" s="151" t="str">
        <f>'202509ORG'!I28</f>
        <v>Stojalo z 6 predalčki</v>
      </c>
      <c r="E33" s="151" t="str">
        <f>'202509ORG'!C28</f>
        <v>6 grid shelf</v>
      </c>
      <c r="F33" s="154">
        <f>'202509ORG'!J28</f>
        <v>15.9</v>
      </c>
      <c r="G33" s="154">
        <f>'202509ORG'!L28</f>
        <v>19.399999999999999</v>
      </c>
      <c r="H33" s="181"/>
      <c r="I33" s="188">
        <f t="shared" si="0"/>
        <v>0</v>
      </c>
    </row>
    <row r="34" spans="1:9" ht="47.25" customHeight="1">
      <c r="A34" s="10">
        <v>28</v>
      </c>
      <c r="B34" s="10"/>
      <c r="C34" s="150" t="str">
        <f>'202509ORG'!O29</f>
        <v>MMS013</v>
      </c>
      <c r="D34" s="151" t="str">
        <f>'202509ORG'!I29</f>
        <v>Geometrična omara</v>
      </c>
      <c r="E34" s="151" t="str">
        <f>'202509ORG'!C29</f>
        <v>Geometric cabinet</v>
      </c>
      <c r="F34" s="152">
        <f>'202509ORG'!J29</f>
        <v>112</v>
      </c>
      <c r="G34" s="152">
        <f>'202509ORG'!L29</f>
        <v>136.63999999999999</v>
      </c>
      <c r="H34" s="181"/>
      <c r="I34" s="188">
        <f t="shared" si="0"/>
        <v>0</v>
      </c>
    </row>
    <row r="35" spans="1:9" ht="49.95" customHeight="1">
      <c r="A35" s="10">
        <v>29</v>
      </c>
      <c r="B35" s="10"/>
      <c r="C35" s="150" t="str">
        <f>'202509ORG'!O30</f>
        <v>MMS014</v>
      </c>
      <c r="D35" s="151" t="str">
        <f>'202509ORG'!I30</f>
        <v>Zvočni valji</v>
      </c>
      <c r="E35" s="151" t="str">
        <f>'202509ORG'!C30</f>
        <v>Sound boxes</v>
      </c>
      <c r="F35" s="152">
        <f>'202509ORG'!J30</f>
        <v>29.8</v>
      </c>
      <c r="G35" s="152">
        <f>'202509ORG'!L30</f>
        <v>36.36</v>
      </c>
      <c r="H35" s="181"/>
      <c r="I35" s="188">
        <f t="shared" si="0"/>
        <v>0</v>
      </c>
    </row>
    <row r="36" spans="1:9" ht="57.75" customHeight="1">
      <c r="A36" s="10">
        <v>30</v>
      </c>
      <c r="B36" s="10"/>
      <c r="C36" s="150" t="str">
        <f>'202509ORG'!O31</f>
        <v>MMS015</v>
      </c>
      <c r="D36" s="151" t="str">
        <f>'202509ORG'!I31</f>
        <v>Konstrukcijski trikotniki in 5 zabojev</v>
      </c>
      <c r="E36" s="151" t="str">
        <f>'202509ORG'!C31</f>
        <v xml:space="preserve">Constructive Triangles w/ blue triangles and five boxes </v>
      </c>
      <c r="F36" s="152">
        <f>'202509ORG'!J31</f>
        <v>101</v>
      </c>
      <c r="G36" s="152">
        <f>'202509ORG'!L31</f>
        <v>123.22</v>
      </c>
      <c r="H36" s="181"/>
      <c r="I36" s="188">
        <f t="shared" si="0"/>
        <v>0</v>
      </c>
    </row>
    <row r="37" spans="1:9" ht="48.75" customHeight="1">
      <c r="A37" s="10">
        <v>31</v>
      </c>
      <c r="B37" s="10"/>
      <c r="C37" s="150" t="str">
        <f>'202509ORG'!O32</f>
        <v>MMS016</v>
      </c>
      <c r="D37" s="151" t="str">
        <f>'202509ORG'!I32</f>
        <v>Modri trikotniki</v>
      </c>
      <c r="E37" s="151" t="str">
        <f>'202509ORG'!C32</f>
        <v xml:space="preserve">Box of Blue Triangles </v>
      </c>
      <c r="F37" s="152">
        <f>'202509ORG'!J32</f>
        <v>13.07</v>
      </c>
      <c r="G37" s="152">
        <f>'202509ORG'!L32</f>
        <v>15.95</v>
      </c>
      <c r="H37" s="181"/>
      <c r="I37" s="188">
        <f t="shared" si="0"/>
        <v>0</v>
      </c>
    </row>
    <row r="38" spans="1:9" ht="49.2" customHeight="1">
      <c r="A38" s="10">
        <v>32</v>
      </c>
      <c r="B38" s="10"/>
      <c r="C38" s="150" t="str">
        <f>'202509ORG'!O33</f>
        <v>MMS017</v>
      </c>
      <c r="D38" s="151" t="str">
        <f>'202509ORG'!I33</f>
        <v>Skrivnostna vreča</v>
      </c>
      <c r="E38" s="151" t="str">
        <f>'202509ORG'!C33</f>
        <v xml:space="preserve"> mysterious bag</v>
      </c>
      <c r="F38" s="152">
        <f>'202509ORG'!J33</f>
        <v>11.66</v>
      </c>
      <c r="G38" s="152">
        <f>'202509ORG'!L33</f>
        <v>14.23</v>
      </c>
      <c r="H38" s="181"/>
      <c r="I38" s="188">
        <f t="shared" si="0"/>
        <v>0</v>
      </c>
    </row>
    <row r="39" spans="1:9" ht="51" customHeight="1">
      <c r="A39" s="10">
        <v>33</v>
      </c>
      <c r="B39" s="10"/>
      <c r="C39" s="150" t="str">
        <f>'202509ORG'!O34</f>
        <v>MMS018</v>
      </c>
      <c r="D39" s="151" t="str">
        <f>'202509ORG'!I34</f>
        <v>Termične tablice v zaboju</v>
      </c>
      <c r="E39" s="151" t="str">
        <f>'202509ORG'!C34</f>
        <v>Thermic tablets with box</v>
      </c>
      <c r="F39" s="152">
        <f>'202509ORG'!J34</f>
        <v>19.3</v>
      </c>
      <c r="G39" s="152">
        <f>'202509ORG'!L34</f>
        <v>23.55</v>
      </c>
      <c r="H39" s="181"/>
      <c r="I39" s="188">
        <f t="shared" si="0"/>
        <v>0</v>
      </c>
    </row>
    <row r="40" spans="1:9" ht="44.25" customHeight="1">
      <c r="A40" s="10">
        <v>34</v>
      </c>
      <c r="B40" s="10"/>
      <c r="C40" s="150" t="str">
        <f>'202509ORG'!O35</f>
        <v>MMS019</v>
      </c>
      <c r="D40" s="151" t="str">
        <f>'202509ORG'!I35</f>
        <v>Lesene palčke</v>
      </c>
      <c r="E40" s="151" t="str">
        <f>'202509ORG'!C35</f>
        <v>rectangle wood bar</v>
      </c>
      <c r="F40" s="152">
        <f>'202509ORG'!J35</f>
        <v>13.9</v>
      </c>
      <c r="G40" s="152">
        <f>'202509ORG'!L35</f>
        <v>16.96</v>
      </c>
      <c r="H40" s="181"/>
      <c r="I40" s="188">
        <f t="shared" si="0"/>
        <v>0</v>
      </c>
    </row>
    <row r="41" spans="1:9" ht="42.75" customHeight="1">
      <c r="A41" s="10">
        <v>35</v>
      </c>
      <c r="B41" s="10"/>
      <c r="C41" s="150" t="str">
        <f>'202509ORG'!O36</f>
        <v>MMS020</v>
      </c>
      <c r="D41" s="151" t="str">
        <f>'202509ORG'!I36</f>
        <v>Zaboj z blagom 1</v>
      </c>
      <c r="E41" s="151" t="str">
        <f>'202509ORG'!C36</f>
        <v>Cloth box</v>
      </c>
      <c r="F41" s="152">
        <f>'202509ORG'!J36</f>
        <v>15.9</v>
      </c>
      <c r="G41" s="152">
        <f>'202509ORG'!L36</f>
        <v>19.399999999999999</v>
      </c>
      <c r="H41" s="181"/>
      <c r="I41" s="188">
        <f t="shared" si="0"/>
        <v>0</v>
      </c>
    </row>
    <row r="42" spans="1:9" ht="45" customHeight="1">
      <c r="A42" s="10">
        <v>36</v>
      </c>
      <c r="B42" s="10"/>
      <c r="C42" s="150" t="str">
        <f>'202509ORG'!O37</f>
        <v>MMS021</v>
      </c>
      <c r="D42" s="151" t="str">
        <f>'202509ORG'!I37</f>
        <v>Zaboj z blagom 2</v>
      </c>
      <c r="E42" s="151" t="str">
        <f>'202509ORG'!C37</f>
        <v>Cloth box</v>
      </c>
      <c r="F42" s="152">
        <f>'202509ORG'!J37</f>
        <v>12.3</v>
      </c>
      <c r="G42" s="152">
        <f>'202509ORG'!L37</f>
        <v>15.01</v>
      </c>
      <c r="H42" s="181"/>
      <c r="I42" s="188">
        <f t="shared" si="0"/>
        <v>0</v>
      </c>
    </row>
    <row r="43" spans="1:9" ht="58.5" customHeight="1">
      <c r="A43" s="10">
        <v>37</v>
      </c>
      <c r="B43" s="6"/>
      <c r="C43" s="150" t="str">
        <f>'202509ORG'!O38</f>
        <v>MMS024</v>
      </c>
      <c r="D43" s="151" t="s">
        <v>12</v>
      </c>
      <c r="E43" s="151" t="str">
        <f>'202509ORG'!C38</f>
        <v>smelling bottles</v>
      </c>
      <c r="F43" s="152">
        <f>'202509ORG'!J38</f>
        <v>30</v>
      </c>
      <c r="G43" s="152">
        <f>'202509ORG'!L38</f>
        <v>36.6</v>
      </c>
      <c r="H43" s="181"/>
      <c r="I43" s="188">
        <f t="shared" si="0"/>
        <v>0</v>
      </c>
    </row>
    <row r="44" spans="1:9" ht="55.5" customHeight="1">
      <c r="A44" s="10">
        <v>38</v>
      </c>
      <c r="B44" s="6"/>
      <c r="C44" s="150" t="str">
        <f>'202509ORG'!O39</f>
        <v>MMS025</v>
      </c>
      <c r="D44" s="151" t="str">
        <f>'202509ORG'!I39</f>
        <v>Stekleničke za okušanje</v>
      </c>
      <c r="E44" s="151" t="str">
        <f>'202509ORG'!C39</f>
        <v>Taste bottle</v>
      </c>
      <c r="F44" s="152">
        <f>'202509ORG'!J39</f>
        <v>21.73</v>
      </c>
      <c r="G44" s="152">
        <f>'202509ORG'!L39</f>
        <v>26.51</v>
      </c>
      <c r="H44" s="181"/>
      <c r="I44" s="188">
        <f t="shared" si="0"/>
        <v>0</v>
      </c>
    </row>
    <row r="45" spans="1:9" ht="43.5" customHeight="1">
      <c r="A45" s="10">
        <v>39</v>
      </c>
      <c r="B45" s="6"/>
      <c r="C45" s="150" t="str">
        <f>'202509ORG'!O40</f>
        <v>MMS026</v>
      </c>
      <c r="D45" s="151" t="s">
        <v>13</v>
      </c>
      <c r="E45" s="151" t="str">
        <f>'202509ORG'!C40</f>
        <v>pressure cylinders</v>
      </c>
      <c r="F45" s="152">
        <f>'202509ORG'!J40</f>
        <v>25</v>
      </c>
      <c r="G45" s="152">
        <f>'202509ORG'!L40</f>
        <v>30.5</v>
      </c>
      <c r="H45" s="181"/>
      <c r="I45" s="188">
        <f t="shared" si="0"/>
        <v>0</v>
      </c>
    </row>
    <row r="46" spans="1:9" ht="45" customHeight="1">
      <c r="A46" s="10">
        <v>40</v>
      </c>
      <c r="B46" s="6"/>
      <c r="C46" s="150" t="str">
        <f>'202509ORG'!O41</f>
        <v>MMS027</v>
      </c>
      <c r="D46" s="151" t="s">
        <v>14</v>
      </c>
      <c r="E46" s="151" t="str">
        <f>'202509ORG'!C41</f>
        <v>Roman Arch</v>
      </c>
      <c r="F46" s="152">
        <f>'202509ORG'!J41</f>
        <v>50.6</v>
      </c>
      <c r="G46" s="152">
        <f>'202509ORG'!L41</f>
        <v>61.73</v>
      </c>
      <c r="H46" s="181"/>
      <c r="I46" s="188">
        <f t="shared" si="0"/>
        <v>0</v>
      </c>
    </row>
    <row r="47" spans="1:9" ht="45" customHeight="1">
      <c r="A47" s="10">
        <v>41</v>
      </c>
      <c r="B47" s="6"/>
      <c r="C47" s="150" t="str">
        <f>'202509ORG'!O42</f>
        <v>MMS027-S</v>
      </c>
      <c r="D47" s="151" t="s">
        <v>15</v>
      </c>
      <c r="E47" s="151" t="str">
        <f>'202509ORG'!C42</f>
        <v>Small Roman Arch</v>
      </c>
      <c r="F47" s="152">
        <f>'202509ORG'!J42</f>
        <v>41</v>
      </c>
      <c r="G47" s="152">
        <f>'202509ORG'!L42</f>
        <v>50.02</v>
      </c>
      <c r="H47" s="181"/>
      <c r="I47" s="188">
        <f t="shared" si="0"/>
        <v>0</v>
      </c>
    </row>
    <row r="48" spans="1:9" ht="39" customHeight="1">
      <c r="A48" s="10">
        <v>42</v>
      </c>
      <c r="B48" s="6"/>
      <c r="C48" s="150" t="str">
        <f>'202509ORG'!O43</f>
        <v xml:space="preserve">MMS0029    </v>
      </c>
      <c r="D48" s="151" t="str">
        <f>'202509ORG'!I43</f>
        <v>Valji za tipanje teskture</v>
      </c>
      <c r="E48" s="151" t="str">
        <f>'202509ORG'!C43</f>
        <v>touching</v>
      </c>
      <c r="F48" s="154">
        <f>'202509ORG'!J43</f>
        <v>23.49</v>
      </c>
      <c r="G48" s="154">
        <f>'202509ORG'!L43</f>
        <v>28.66</v>
      </c>
      <c r="H48" s="181"/>
      <c r="I48" s="188">
        <f t="shared" si="0"/>
        <v>0</v>
      </c>
    </row>
    <row r="49" spans="1:9" ht="61.5" customHeight="1">
      <c r="A49" s="10">
        <v>43</v>
      </c>
      <c r="B49" s="6"/>
      <c r="C49" s="150" t="str">
        <f>'202509ORG'!O44</f>
        <v>MMS030</v>
      </c>
      <c r="D49" s="151" t="str">
        <f>'202509ORG'!I44</f>
        <v>Barvno primerjanje</v>
      </c>
      <c r="E49" s="151" t="str">
        <f>'202509ORG'!C44</f>
        <v>Color Resemblance Sorting Task</v>
      </c>
      <c r="F49" s="152">
        <f>'202509ORG'!J44</f>
        <v>57.9</v>
      </c>
      <c r="G49" s="152">
        <f>'202509ORG'!L44</f>
        <v>70.64</v>
      </c>
      <c r="H49" s="181"/>
      <c r="I49" s="188">
        <f t="shared" si="0"/>
        <v>0</v>
      </c>
    </row>
    <row r="50" spans="1:9" ht="56.25" customHeight="1">
      <c r="A50" s="10">
        <v>44</v>
      </c>
      <c r="B50" s="6"/>
      <c r="C50" s="150" t="str">
        <f>'202509ORG'!O45</f>
        <v>MMS032</v>
      </c>
      <c r="D50" s="151" t="s">
        <v>16</v>
      </c>
      <c r="E50" s="151" t="str">
        <f>'202509ORG'!C45</f>
        <v>thousand cubes</v>
      </c>
      <c r="F50" s="152">
        <f>'202509ORG'!J45</f>
        <v>23</v>
      </c>
      <c r="G50" s="152">
        <f>'202509ORG'!L45</f>
        <v>28.06</v>
      </c>
      <c r="H50" s="181"/>
      <c r="I50" s="188">
        <f t="shared" si="0"/>
        <v>0</v>
      </c>
    </row>
    <row r="51" spans="1:9" ht="56.25" customHeight="1">
      <c r="A51" s="10">
        <v>45</v>
      </c>
      <c r="B51" s="6"/>
      <c r="C51" s="150" t="str">
        <f>'202509ORG'!O46</f>
        <v>MMS031</v>
      </c>
      <c r="D51" s="151" t="str">
        <f>'202509ORG'!I46</f>
        <v>Skrivnostna škatla</v>
      </c>
      <c r="E51" s="151" t="str">
        <f>'202509ORG'!C46</f>
        <v>mysterious box</v>
      </c>
      <c r="F51" s="152">
        <f>'202509ORG'!J46</f>
        <v>32.979999999999997</v>
      </c>
      <c r="G51" s="152">
        <f>'202509ORG'!L46</f>
        <v>40.24</v>
      </c>
      <c r="H51" s="181"/>
      <c r="I51" s="188">
        <f t="shared" si="0"/>
        <v>0</v>
      </c>
    </row>
    <row r="52" spans="1:9" ht="56.25" customHeight="1">
      <c r="A52" s="10">
        <v>46</v>
      </c>
      <c r="B52" s="6"/>
      <c r="C52" s="150" t="str">
        <f>'202509ORG'!O47</f>
        <v>MMS033</v>
      </c>
      <c r="D52" s="151" t="str">
        <f>'202509ORG'!I47</f>
        <v>Termične sekleničke</v>
      </c>
      <c r="E52" s="151" t="str">
        <f>'202509ORG'!C47</f>
        <v>Thermic bottles w/box</v>
      </c>
      <c r="F52" s="152">
        <f>'202509ORG'!J47</f>
        <v>44.49</v>
      </c>
      <c r="G52" s="152">
        <f>'202509ORG'!L47</f>
        <v>54.28</v>
      </c>
      <c r="H52" s="181"/>
      <c r="I52" s="188">
        <f t="shared" si="0"/>
        <v>0</v>
      </c>
    </row>
    <row r="53" spans="1:9" ht="46.5" customHeight="1">
      <c r="A53" s="10">
        <v>47</v>
      </c>
      <c r="B53" s="6"/>
      <c r="C53" s="150" t="str">
        <f>'202509ORG'!O48</f>
        <v>MMS034</v>
      </c>
      <c r="D53" s="151" t="str">
        <f>'202509ORG'!I48</f>
        <v>Preveza za oči</v>
      </c>
      <c r="E53" s="151" t="str">
        <f>'202509ORG'!C48</f>
        <v>Blind fold</v>
      </c>
      <c r="F53" s="152">
        <f>'202509ORG'!J48</f>
        <v>4.4000000000000004</v>
      </c>
      <c r="G53" s="152">
        <f>'202509ORG'!L48</f>
        <v>5.37</v>
      </c>
      <c r="H53" s="181"/>
      <c r="I53" s="188">
        <f t="shared" si="0"/>
        <v>0</v>
      </c>
    </row>
    <row r="54" spans="1:9" ht="64.2" customHeight="1">
      <c r="A54" s="10">
        <v>48</v>
      </c>
      <c r="B54" s="6"/>
      <c r="C54" s="150" t="str">
        <f>'202509ORG'!O49</f>
        <v>MMS0035</v>
      </c>
      <c r="D54" s="151" t="s">
        <v>17</v>
      </c>
      <c r="E54" s="151" t="str">
        <f>'202509ORG'!C49</f>
        <v>Circular square and triangle</v>
      </c>
      <c r="F54" s="152">
        <f>'202509ORG'!J49</f>
        <v>36</v>
      </c>
      <c r="G54" s="152">
        <f>'202509ORG'!L49</f>
        <v>43.92</v>
      </c>
      <c r="H54" s="181"/>
      <c r="I54" s="188">
        <f t="shared" si="0"/>
        <v>0</v>
      </c>
    </row>
    <row r="55" spans="1:9" ht="64.2" customHeight="1">
      <c r="A55" s="10">
        <v>49</v>
      </c>
      <c r="B55" s="6"/>
      <c r="C55" s="150" t="str">
        <f>'202509ORG'!O50</f>
        <v>MMS0036</v>
      </c>
      <c r="D55" s="151" t="s">
        <v>18</v>
      </c>
      <c r="E55" s="151" t="str">
        <f>'202509ORG'!C50</f>
        <v>Three color disk groub</v>
      </c>
      <c r="F55" s="152">
        <f>'202509ORG'!J50</f>
        <v>9.3000000000000007</v>
      </c>
      <c r="G55" s="152">
        <f>'202509ORG'!L50</f>
        <v>11.35</v>
      </c>
      <c r="H55" s="181"/>
      <c r="I55" s="188">
        <f t="shared" si="0"/>
        <v>0</v>
      </c>
    </row>
    <row r="56" spans="1:9" ht="64.2" customHeight="1">
      <c r="A56" s="10">
        <v>50</v>
      </c>
      <c r="B56" s="6"/>
      <c r="C56" s="150" t="str">
        <f>'202509ORG'!O51</f>
        <v>MMS0038</v>
      </c>
      <c r="D56" s="151" t="s">
        <v>19</v>
      </c>
      <c r="E56" s="151" t="str">
        <f>'202509ORG'!C51</f>
        <v>500G Weight with tray</v>
      </c>
      <c r="F56" s="152">
        <f>'202509ORG'!J51</f>
        <v>19.2</v>
      </c>
      <c r="G56" s="152">
        <f>'202509ORG'!L51</f>
        <v>23.42</v>
      </c>
      <c r="H56" s="181"/>
      <c r="I56" s="188">
        <f t="shared" si="0"/>
        <v>0</v>
      </c>
    </row>
    <row r="57" spans="1:9" ht="64.2" customHeight="1">
      <c r="A57" s="10">
        <v>51</v>
      </c>
      <c r="B57" s="6"/>
      <c r="C57" s="150" t="str">
        <f>'202509ORG'!O52</f>
        <v>MMS0039</v>
      </c>
      <c r="D57" s="151" t="s">
        <v>20</v>
      </c>
      <c r="E57" s="151" t="str">
        <f>'202509ORG'!C52</f>
        <v>1000G Weight with tray</v>
      </c>
      <c r="F57" s="152">
        <f>'202509ORG'!J52</f>
        <v>20.9</v>
      </c>
      <c r="G57" s="152">
        <f>'202509ORG'!L52</f>
        <v>25.5</v>
      </c>
      <c r="H57" s="181"/>
      <c r="I57" s="188">
        <f t="shared" si="0"/>
        <v>0</v>
      </c>
    </row>
    <row r="58" spans="1:9" ht="64.2" customHeight="1">
      <c r="A58" s="10">
        <v>52</v>
      </c>
      <c r="B58" s="6"/>
      <c r="C58" s="150" t="str">
        <f>'202509ORG'!O53</f>
        <v>MMS0037</v>
      </c>
      <c r="D58" s="151" t="s">
        <v>21</v>
      </c>
      <c r="E58" s="151" t="str">
        <f>'202509ORG'!C53</f>
        <v>Bell</v>
      </c>
      <c r="F58" s="152">
        <f>'202509ORG'!J53</f>
        <v>96.6</v>
      </c>
      <c r="G58" s="152">
        <f>'202509ORG'!L53</f>
        <v>117.85</v>
      </c>
      <c r="H58" s="181"/>
      <c r="I58" s="188">
        <f t="shared" si="0"/>
        <v>0</v>
      </c>
    </row>
    <row r="59" spans="1:9" ht="53.25" customHeight="1">
      <c r="A59" s="10">
        <v>53</v>
      </c>
      <c r="B59" s="10"/>
      <c r="C59" s="150" t="str">
        <f>'202509ORG'!O54</f>
        <v>MMP001</v>
      </c>
      <c r="D59" s="151" t="str">
        <f>'202509ORG'!I54</f>
        <v>Ura</v>
      </c>
      <c r="E59" s="151" t="str">
        <f>'202509ORG'!C54</f>
        <v>Clock</v>
      </c>
      <c r="F59" s="152">
        <f>'202509ORG'!J54</f>
        <v>51.5</v>
      </c>
      <c r="G59" s="152">
        <f>'202509ORG'!L54</f>
        <v>62.83</v>
      </c>
      <c r="H59" s="181"/>
      <c r="I59" s="188">
        <f t="shared" si="0"/>
        <v>0</v>
      </c>
    </row>
    <row r="60" spans="1:9" ht="53.25" customHeight="1">
      <c r="A60" s="10">
        <v>54</v>
      </c>
      <c r="B60" s="10"/>
      <c r="C60" s="150" t="str">
        <f>'202509ORG'!O55</f>
        <v>MMP002</v>
      </c>
      <c r="D60" s="151" t="s">
        <v>22</v>
      </c>
      <c r="E60" s="151" t="str">
        <f>'202509ORG'!C55</f>
        <v>Simple clock</v>
      </c>
      <c r="F60" s="152">
        <f>'202509ORG'!J55</f>
        <v>12.82</v>
      </c>
      <c r="G60" s="152">
        <f>'202509ORG'!L55</f>
        <v>15.64</v>
      </c>
      <c r="H60" s="181"/>
      <c r="I60" s="188">
        <f t="shared" si="0"/>
        <v>0</v>
      </c>
    </row>
    <row r="61" spans="1:9" ht="63" customHeight="1">
      <c r="A61" s="10">
        <v>55</v>
      </c>
      <c r="B61" s="10"/>
      <c r="C61" s="150" t="str">
        <f>'202509ORG'!O56</f>
        <v>MMP003</v>
      </c>
      <c r="D61" s="151" t="str">
        <f>'202509ORG'!I56</f>
        <v>Stojalo za 12 okvirjev</v>
      </c>
      <c r="E61" s="151" t="str">
        <f>'202509ORG'!C56</f>
        <v>Dressing Frames Stand For 12 (No Frame)</v>
      </c>
      <c r="F61" s="152">
        <f>'202509ORG'!J56</f>
        <v>73.599999999999994</v>
      </c>
      <c r="G61" s="152">
        <f>'202509ORG'!L56</f>
        <v>89.79</v>
      </c>
      <c r="H61" s="181"/>
      <c r="I61" s="188">
        <f t="shared" si="0"/>
        <v>0</v>
      </c>
    </row>
    <row r="62" spans="1:9" ht="40.5" customHeight="1">
      <c r="A62" s="10">
        <v>56</v>
      </c>
      <c r="B62" s="10"/>
      <c r="C62" s="150" t="str">
        <f>'202509ORG'!O57</f>
        <v>MMP004</v>
      </c>
      <c r="D62" s="151" t="str">
        <f>'202509ORG'!I57</f>
        <v>Stojalo za 6 okvirjev</v>
      </c>
      <c r="E62" s="151" t="str">
        <f>'202509ORG'!C57</f>
        <v>Dressing Frames Stand For 6 (No Frame)</v>
      </c>
      <c r="F62" s="152">
        <f>'202509ORG'!J57</f>
        <v>41</v>
      </c>
      <c r="G62" s="152">
        <f>'202509ORG'!L57</f>
        <v>50.02</v>
      </c>
      <c r="H62" s="181"/>
      <c r="I62" s="188">
        <f t="shared" si="0"/>
        <v>0</v>
      </c>
    </row>
    <row r="63" spans="1:9" ht="45.75" customHeight="1">
      <c r="A63" s="10">
        <v>57</v>
      </c>
      <c r="B63" s="10"/>
      <c r="C63" s="150" t="str">
        <f>'202509ORG'!O58</f>
        <v>MMP005</v>
      </c>
      <c r="D63" s="151" t="str">
        <f>'202509ORG'!I58</f>
        <v>Okvir za zapenjanje: mali gumbi</v>
      </c>
      <c r="E63" s="151" t="str">
        <f>'202509ORG'!C58</f>
        <v>Buttoning Frame With Small Buttons</v>
      </c>
      <c r="F63" s="152">
        <f>'202509ORG'!J58</f>
        <v>10.93</v>
      </c>
      <c r="G63" s="152">
        <f>'202509ORG'!L58</f>
        <v>13.33</v>
      </c>
      <c r="H63" s="181"/>
      <c r="I63" s="188">
        <f t="shared" si="0"/>
        <v>0</v>
      </c>
    </row>
    <row r="64" spans="1:9" ht="45.75" customHeight="1">
      <c r="A64" s="10">
        <v>58</v>
      </c>
      <c r="B64" s="10"/>
      <c r="C64" s="150" t="str">
        <f>'202509ORG'!O59</f>
        <v>MMP005-2</v>
      </c>
      <c r="D64" s="151" t="s">
        <v>23</v>
      </c>
      <c r="E64" s="151" t="str">
        <f>'202509ORG'!C59</f>
        <v>Buttoning Frame With Small Buttons(Nienhuis style)</v>
      </c>
      <c r="F64" s="152">
        <f>'202509ORG'!J59</f>
        <v>16.899999999999999</v>
      </c>
      <c r="G64" s="152">
        <f>'202509ORG'!L59</f>
        <v>20.62</v>
      </c>
      <c r="H64" s="181"/>
      <c r="I64" s="188">
        <f t="shared" si="0"/>
        <v>0</v>
      </c>
    </row>
    <row r="65" spans="1:9" ht="46.5" customHeight="1">
      <c r="A65" s="10">
        <v>59</v>
      </c>
      <c r="B65" s="10"/>
      <c r="C65" s="150" t="str">
        <f>'202509ORG'!O60</f>
        <v>MMP006</v>
      </c>
      <c r="D65" s="151" t="str">
        <f>'202509ORG'!I60</f>
        <v>Okvir za zapenjanje: veliki gumbi</v>
      </c>
      <c r="E65" s="151" t="str">
        <f>'202509ORG'!C60</f>
        <v>Buttoning Frame With Large Buttons</v>
      </c>
      <c r="F65" s="152">
        <f>'202509ORG'!J60</f>
        <v>10.93</v>
      </c>
      <c r="G65" s="152">
        <f>'202509ORG'!L60</f>
        <v>13.33</v>
      </c>
      <c r="H65" s="181"/>
      <c r="I65" s="188">
        <f t="shared" si="0"/>
        <v>0</v>
      </c>
    </row>
    <row r="66" spans="1:9" ht="45.75" customHeight="1">
      <c r="A66" s="10">
        <v>60</v>
      </c>
      <c r="B66" s="10"/>
      <c r="C66" s="150" t="str">
        <f>'202509ORG'!O61</f>
        <v>MMP006-2</v>
      </c>
      <c r="D66" s="151" t="s">
        <v>24</v>
      </c>
      <c r="E66" s="151" t="str">
        <f>'202509ORG'!C61</f>
        <v>Buttoning Frame With Large Buttons(Nienhuis style)</v>
      </c>
      <c r="F66" s="152">
        <f>'202509ORG'!J61</f>
        <v>16.899999999999999</v>
      </c>
      <c r="G66" s="152">
        <f>'202509ORG'!L61</f>
        <v>20.62</v>
      </c>
      <c r="H66" s="181"/>
      <c r="I66" s="188">
        <f t="shared" si="0"/>
        <v>0</v>
      </c>
    </row>
    <row r="67" spans="1:9" ht="45.75" customHeight="1">
      <c r="A67" s="10">
        <v>61</v>
      </c>
      <c r="B67" s="10"/>
      <c r="C67" s="150" t="str">
        <f>'202509ORG'!O62</f>
        <v>MMP007</v>
      </c>
      <c r="D67" s="151" t="str">
        <f>'202509ORG'!I62</f>
        <v>Okvir z svilenimi takci - zavezovanje pentlje</v>
      </c>
      <c r="E67" s="151" t="str">
        <f>'202509ORG'!C62</f>
        <v xml:space="preserve">Bow Tying Frame </v>
      </c>
      <c r="F67" s="152">
        <f>'202509ORG'!J62</f>
        <v>10.93</v>
      </c>
      <c r="G67" s="152">
        <f>'202509ORG'!L62</f>
        <v>13.33</v>
      </c>
      <c r="H67" s="181"/>
      <c r="I67" s="188">
        <f t="shared" si="0"/>
        <v>0</v>
      </c>
    </row>
    <row r="68" spans="1:9" ht="45.75" customHeight="1">
      <c r="A68" s="10">
        <v>62</v>
      </c>
      <c r="B68" s="10"/>
      <c r="C68" s="150" t="str">
        <f>'202509ORG'!O63</f>
        <v>MMP007-2</v>
      </c>
      <c r="D68" s="151" t="e">
        <f>'202509ORG'!I63</f>
        <v>#N/A</v>
      </c>
      <c r="E68" s="151" t="str">
        <f>'202509ORG'!C63</f>
        <v>Bow Tying Frame(Nienhuis style)</v>
      </c>
      <c r="F68" s="152">
        <f>'202509ORG'!J63</f>
        <v>16.899999999999999</v>
      </c>
      <c r="G68" s="152">
        <f>'202509ORG'!L63</f>
        <v>20.62</v>
      </c>
      <c r="H68" s="181"/>
      <c r="I68" s="188">
        <f t="shared" si="0"/>
        <v>0</v>
      </c>
    </row>
    <row r="69" spans="1:9" ht="48.75" customHeight="1">
      <c r="A69" s="10">
        <v>63</v>
      </c>
      <c r="B69" s="10"/>
      <c r="C69" s="150" t="str">
        <f>'202509ORG'!O64</f>
        <v>MMP008</v>
      </c>
      <c r="D69" s="151" t="str">
        <f>'202509ORG'!I64</f>
        <v>Okvir za zapenjanje: posamezna vezalka</v>
      </c>
      <c r="E69" s="151" t="str">
        <f>'202509ORG'!C64</f>
        <v>Lacing Frame</v>
      </c>
      <c r="F69" s="152">
        <f>'202509ORG'!J64</f>
        <v>10.93</v>
      </c>
      <c r="G69" s="152">
        <f>'202509ORG'!L64</f>
        <v>13.33</v>
      </c>
      <c r="H69" s="181"/>
      <c r="I69" s="188">
        <f t="shared" si="0"/>
        <v>0</v>
      </c>
    </row>
    <row r="70" spans="1:9" ht="45.75" customHeight="1">
      <c r="A70" s="10">
        <v>64</v>
      </c>
      <c r="B70" s="10"/>
      <c r="C70" s="150" t="str">
        <f>'202509ORG'!O65</f>
        <v>MMP008-2</v>
      </c>
      <c r="D70" s="151" t="e">
        <f>'202509ORG'!I65</f>
        <v>#N/A</v>
      </c>
      <c r="E70" s="151" t="str">
        <f>'202509ORG'!C65</f>
        <v>Lacing  Frame(Nienhuis style)</v>
      </c>
      <c r="F70" s="152">
        <f>'202509ORG'!J65</f>
        <v>16.899999999999999</v>
      </c>
      <c r="G70" s="152">
        <f>'202509ORG'!L65</f>
        <v>20.62</v>
      </c>
      <c r="H70" s="181"/>
      <c r="I70" s="188">
        <f t="shared" si="0"/>
        <v>0</v>
      </c>
    </row>
    <row r="71" spans="1:9" ht="45" customHeight="1">
      <c r="A71" s="10">
        <v>65</v>
      </c>
      <c r="B71" s="6"/>
      <c r="C71" s="150" t="str">
        <f>'202509ORG'!O66</f>
        <v>MMP009</v>
      </c>
      <c r="D71" s="151" t="str">
        <f>'202509ORG'!I66</f>
        <v>Okvir z varnostno sponko</v>
      </c>
      <c r="E71" s="151" t="str">
        <f>'202509ORG'!C66</f>
        <v>Safety Pin Frame</v>
      </c>
      <c r="F71" s="152">
        <f>'202509ORG'!J66</f>
        <v>10.93</v>
      </c>
      <c r="G71" s="152">
        <f>'202509ORG'!L66</f>
        <v>13.33</v>
      </c>
      <c r="H71" s="181"/>
      <c r="I71" s="188">
        <f t="shared" si="0"/>
        <v>0</v>
      </c>
    </row>
    <row r="72" spans="1:9" ht="45" customHeight="1">
      <c r="A72" s="10">
        <v>66</v>
      </c>
      <c r="B72" s="6"/>
      <c r="C72" s="150" t="str">
        <f>'202509ORG'!O67</f>
        <v>MMP009-2</v>
      </c>
      <c r="D72" s="151" t="e">
        <f>'202509ORG'!I67</f>
        <v>#N/A</v>
      </c>
      <c r="E72" s="151" t="str">
        <f>'202509ORG'!C67</f>
        <v>Safety Pins Frame(Nienhuis style)</v>
      </c>
      <c r="F72" s="152">
        <f>'202509ORG'!J67</f>
        <v>16.899999999999999</v>
      </c>
      <c r="G72" s="152">
        <f>'202509ORG'!L67</f>
        <v>20.62</v>
      </c>
      <c r="H72" s="181"/>
      <c r="I72" s="188">
        <f t="shared" ref="I72:I135" si="1">F72*(1-$F$4)*H72</f>
        <v>0</v>
      </c>
    </row>
    <row r="73" spans="1:9" ht="42" customHeight="1">
      <c r="A73" s="10">
        <v>67</v>
      </c>
      <c r="B73" s="10"/>
      <c r="C73" s="150" t="str">
        <f>'202509ORG'!O68</f>
        <v>MMP0010</v>
      </c>
      <c r="D73" s="151" t="str">
        <f>'202509ORG'!I68</f>
        <v>Okvir za zapenjanje z zatiči</v>
      </c>
      <c r="E73" s="151" t="str">
        <f>'202509ORG'!C68</f>
        <v xml:space="preserve">Hook and Eye Frame </v>
      </c>
      <c r="F73" s="152">
        <f>'202509ORG'!J68</f>
        <v>10.93</v>
      </c>
      <c r="G73" s="152">
        <f>'202509ORG'!L68</f>
        <v>13.33</v>
      </c>
      <c r="H73" s="181"/>
      <c r="I73" s="188">
        <f t="shared" si="1"/>
        <v>0</v>
      </c>
    </row>
    <row r="74" spans="1:9" ht="42" customHeight="1">
      <c r="A74" s="10">
        <v>68</v>
      </c>
      <c r="B74" s="10"/>
      <c r="C74" s="150" t="str">
        <f>'202509ORG'!O69</f>
        <v>MMP0010-2</v>
      </c>
      <c r="D74" s="151" t="e">
        <f>'202509ORG'!I69</f>
        <v>#N/A</v>
      </c>
      <c r="E74" s="151" t="str">
        <f>'202509ORG'!C69</f>
        <v>Hook And  Eye  Frame(Nienhuis style)</v>
      </c>
      <c r="F74" s="152">
        <f>'202509ORG'!J69</f>
        <v>16.899999999999999</v>
      </c>
      <c r="G74" s="152">
        <f>'202509ORG'!L69</f>
        <v>20.62</v>
      </c>
      <c r="H74" s="181"/>
      <c r="I74" s="188">
        <f t="shared" si="1"/>
        <v>0</v>
      </c>
    </row>
    <row r="75" spans="1:9" ht="43.5" customHeight="1">
      <c r="A75" s="10">
        <v>69</v>
      </c>
      <c r="B75" s="10"/>
      <c r="C75" s="150" t="str">
        <f>'202509ORG'!O70</f>
        <v>MMP0011</v>
      </c>
      <c r="D75" s="151" t="str">
        <f>'202509ORG'!I70</f>
        <v>Okvir za zapenjanje: zaklopni gumbi (drukerji)</v>
      </c>
      <c r="E75" s="151" t="str">
        <f>'202509ORG'!C70</f>
        <v>Snapping Frame</v>
      </c>
      <c r="F75" s="152">
        <f>'202509ORG'!J70</f>
        <v>10.93</v>
      </c>
      <c r="G75" s="152">
        <f>'202509ORG'!L70</f>
        <v>13.33</v>
      </c>
      <c r="H75" s="181"/>
      <c r="I75" s="188">
        <f t="shared" si="1"/>
        <v>0</v>
      </c>
    </row>
    <row r="76" spans="1:9" ht="43.5" customHeight="1">
      <c r="A76" s="10">
        <v>70</v>
      </c>
      <c r="B76" s="10"/>
      <c r="C76" s="150" t="str">
        <f>'202509ORG'!O71</f>
        <v>MMP0011-2</v>
      </c>
      <c r="D76" s="151" t="e">
        <f>'202509ORG'!I71</f>
        <v>#N/A</v>
      </c>
      <c r="E76" s="151" t="str">
        <f>'202509ORG'!C71</f>
        <v>Snapping  Frame(Nienhuis style)</v>
      </c>
      <c r="F76" s="152">
        <f>'202509ORG'!J71</f>
        <v>16.899999999999999</v>
      </c>
      <c r="G76" s="152">
        <f>'202509ORG'!L71</f>
        <v>20.62</v>
      </c>
      <c r="H76" s="181"/>
      <c r="I76" s="188">
        <f t="shared" si="1"/>
        <v>0</v>
      </c>
    </row>
    <row r="77" spans="1:9" ht="46.5" customHeight="1">
      <c r="A77" s="10">
        <v>71</v>
      </c>
      <c r="B77" s="10"/>
      <c r="C77" s="150" t="str">
        <f>'202509ORG'!O72</f>
        <v>MMP0012</v>
      </c>
      <c r="D77" s="151" t="str">
        <f>'202509ORG'!I72</f>
        <v>Okvir z zadrgo</v>
      </c>
      <c r="E77" s="151" t="str">
        <f>'202509ORG'!C72</f>
        <v>Zipping Frame</v>
      </c>
      <c r="F77" s="152">
        <f>'202509ORG'!J72</f>
        <v>10.93</v>
      </c>
      <c r="G77" s="152">
        <f>'202509ORG'!L72</f>
        <v>13.33</v>
      </c>
      <c r="H77" s="181"/>
      <c r="I77" s="188">
        <f t="shared" si="1"/>
        <v>0</v>
      </c>
    </row>
    <row r="78" spans="1:9" ht="46.5" customHeight="1">
      <c r="A78" s="10">
        <v>72</v>
      </c>
      <c r="B78" s="10"/>
      <c r="C78" s="150" t="str">
        <f>'202509ORG'!O73</f>
        <v>MMP0012-2</v>
      </c>
      <c r="D78" s="151" t="e">
        <f>'202509ORG'!I73</f>
        <v>#N/A</v>
      </c>
      <c r="E78" s="151" t="str">
        <f>'202509ORG'!C73</f>
        <v>Zipping  Frame(Nienhuis style)</v>
      </c>
      <c r="F78" s="152">
        <f>'202509ORG'!J73</f>
        <v>16.899999999999999</v>
      </c>
      <c r="G78" s="152">
        <f>'202509ORG'!L73</f>
        <v>20.62</v>
      </c>
      <c r="H78" s="181"/>
      <c r="I78" s="188">
        <f t="shared" si="1"/>
        <v>0</v>
      </c>
    </row>
    <row r="79" spans="1:9" ht="43.5" customHeight="1">
      <c r="A79" s="10">
        <v>73</v>
      </c>
      <c r="B79" s="6"/>
      <c r="C79" s="150" t="str">
        <f>'202509ORG'!O74</f>
        <v>MMP0013</v>
      </c>
      <c r="D79" s="151" t="str">
        <f>'202509ORG'!I74</f>
        <v>Okvir za zapenjanje: sponka</v>
      </c>
      <c r="E79" s="151" t="str">
        <f>'202509ORG'!C74</f>
        <v>Buckling Frame</v>
      </c>
      <c r="F79" s="152">
        <f>'202509ORG'!J74</f>
        <v>12.6</v>
      </c>
      <c r="G79" s="152">
        <f>'202509ORG'!L74</f>
        <v>15.37</v>
      </c>
      <c r="H79" s="181"/>
      <c r="I79" s="188">
        <f t="shared" si="1"/>
        <v>0</v>
      </c>
    </row>
    <row r="80" spans="1:9" ht="43.5" customHeight="1">
      <c r="A80" s="10">
        <v>74</v>
      </c>
      <c r="B80" s="6"/>
      <c r="C80" s="150" t="str">
        <f>'202509ORG'!O75</f>
        <v>MMP0013-2</v>
      </c>
      <c r="D80" s="151" t="e">
        <f>'202509ORG'!I75</f>
        <v>#N/A</v>
      </c>
      <c r="E80" s="151" t="str">
        <f>'202509ORG'!C75</f>
        <v>Buckling  Frame(Nienhuis style)</v>
      </c>
      <c r="F80" s="152">
        <f>'202509ORG'!J75</f>
        <v>16.899999999999999</v>
      </c>
      <c r="G80" s="152">
        <f>'202509ORG'!L75</f>
        <v>20.62</v>
      </c>
      <c r="H80" s="181"/>
      <c r="I80" s="188">
        <f t="shared" si="1"/>
        <v>0</v>
      </c>
    </row>
    <row r="81" spans="1:9" ht="48" customHeight="1">
      <c r="A81" s="10">
        <v>75</v>
      </c>
      <c r="B81" s="10"/>
      <c r="C81" s="150" t="str">
        <f>'202509ORG'!O76</f>
        <v>MMP0014</v>
      </c>
      <c r="D81" s="151" t="str">
        <f>'202509ORG'!I76</f>
        <v>Okvir za zapenjanje: plastična sponka</v>
      </c>
      <c r="E81" s="151" t="str">
        <f>'202509ORG'!C76</f>
        <v xml:space="preserve">Plastic Buckling Frame </v>
      </c>
      <c r="F81" s="152">
        <f>'202509ORG'!J76</f>
        <v>10.93</v>
      </c>
      <c r="G81" s="152">
        <f>'202509ORG'!L76</f>
        <v>13.33</v>
      </c>
      <c r="H81" s="181"/>
      <c r="I81" s="188">
        <f t="shared" si="1"/>
        <v>0</v>
      </c>
    </row>
    <row r="82" spans="1:9" ht="48" customHeight="1">
      <c r="A82" s="10">
        <v>76</v>
      </c>
      <c r="B82" s="10"/>
      <c r="C82" s="150" t="str">
        <f>'202509ORG'!O77</f>
        <v>MMP0014-2</v>
      </c>
      <c r="D82" s="151" t="e">
        <f>'202509ORG'!I77</f>
        <v>#N/A</v>
      </c>
      <c r="E82" s="151" t="str">
        <f>'202509ORG'!C77</f>
        <v>Clothes insert button(Nienhuis style)</v>
      </c>
      <c r="F82" s="152">
        <f>'202509ORG'!J77</f>
        <v>16.899999999999999</v>
      </c>
      <c r="G82" s="152">
        <f>'202509ORG'!L77</f>
        <v>20.62</v>
      </c>
      <c r="H82" s="181"/>
      <c r="I82" s="188">
        <f t="shared" si="1"/>
        <v>0</v>
      </c>
    </row>
    <row r="83" spans="1:9" ht="45" customHeight="1">
      <c r="A83" s="10">
        <v>77</v>
      </c>
      <c r="B83" s="10"/>
      <c r="C83" s="150" t="str">
        <f>'202509ORG'!O78</f>
        <v>MMP0015</v>
      </c>
      <c r="D83" s="151" t="str">
        <f>'202509ORG'!I78</f>
        <v>Okvir za zapenjanje: posamezna vezalka, zavezovanje čevlja</v>
      </c>
      <c r="E83" s="151" t="str">
        <f>'202509ORG'!C78</f>
        <v>Shoe Lacing Frame</v>
      </c>
      <c r="F83" s="152">
        <f>'202509ORG'!J78</f>
        <v>12.6</v>
      </c>
      <c r="G83" s="152">
        <f>'202509ORG'!L78</f>
        <v>15.37</v>
      </c>
      <c r="H83" s="181"/>
      <c r="I83" s="188">
        <f t="shared" si="1"/>
        <v>0</v>
      </c>
    </row>
    <row r="84" spans="1:9" ht="45" customHeight="1">
      <c r="A84" s="10">
        <v>78</v>
      </c>
      <c r="B84" s="10"/>
      <c r="C84" s="150" t="str">
        <f>'202509ORG'!O79</f>
        <v>MMP0015-2</v>
      </c>
      <c r="D84" s="151" t="e">
        <f>'202509ORG'!I79</f>
        <v>#N/A</v>
      </c>
      <c r="E84" s="151" t="str">
        <f>'202509ORG'!C79</f>
        <v>Shoe Lacing Dressing Frame(Nienhuis style)</v>
      </c>
      <c r="F84" s="152">
        <f>'202509ORG'!J79</f>
        <v>16.899999999999999</v>
      </c>
      <c r="G84" s="152">
        <f>'202509ORG'!L79</f>
        <v>20.62</v>
      </c>
      <c r="H84" s="181"/>
      <c r="I84" s="188">
        <f t="shared" si="1"/>
        <v>0</v>
      </c>
    </row>
    <row r="85" spans="1:9" ht="39.75" customHeight="1">
      <c r="A85" s="10">
        <v>79</v>
      </c>
      <c r="B85" s="6"/>
      <c r="C85" s="150" t="str">
        <f>'202509ORG'!O80</f>
        <v>MMP0016</v>
      </c>
      <c r="D85" s="151" t="str">
        <f>'202509ORG'!I80</f>
        <v>Okvir za zapenjanje: ježki</v>
      </c>
      <c r="E85" s="151" t="str">
        <f>'202509ORG'!C80</f>
        <v>Velcro Frame</v>
      </c>
      <c r="F85" s="152">
        <f>'202509ORG'!J80</f>
        <v>12.6</v>
      </c>
      <c r="G85" s="152">
        <f>'202509ORG'!L80</f>
        <v>15.37</v>
      </c>
      <c r="H85" s="181"/>
      <c r="I85" s="188">
        <f t="shared" si="1"/>
        <v>0</v>
      </c>
    </row>
    <row r="86" spans="1:9" ht="39.75" customHeight="1">
      <c r="A86" s="10">
        <v>80</v>
      </c>
      <c r="B86" s="6"/>
      <c r="C86" s="150" t="str">
        <f>'202509ORG'!O81</f>
        <v>MMP0016-2</v>
      </c>
      <c r="D86" s="151" t="e">
        <f>'202509ORG'!I81</f>
        <v>#N/A</v>
      </c>
      <c r="E86" s="151" t="str">
        <f>'202509ORG'!C81</f>
        <v>Velcro Frame(Nienhuis style)</v>
      </c>
      <c r="F86" s="152">
        <f>'202509ORG'!J81</f>
        <v>16.899999999999999</v>
      </c>
      <c r="G86" s="152">
        <f>'202509ORG'!L81</f>
        <v>20.62</v>
      </c>
      <c r="H86" s="181"/>
      <c r="I86" s="188">
        <f t="shared" si="1"/>
        <v>0</v>
      </c>
    </row>
    <row r="87" spans="1:9" ht="57" customHeight="1">
      <c r="A87" s="10">
        <v>81</v>
      </c>
      <c r="B87" s="6"/>
      <c r="C87" s="150" t="str">
        <f>'202509ORG'!O82</f>
        <v>MMP0017-1</v>
      </c>
      <c r="D87" s="151" t="str">
        <f>'202509ORG'!I82</f>
        <v>Velik lesen pladenj</v>
      </c>
      <c r="E87" s="151" t="str">
        <f>'202509ORG'!C82</f>
        <v>wooden tray big</v>
      </c>
      <c r="F87" s="152">
        <f>'202509ORG'!J82</f>
        <v>12.67</v>
      </c>
      <c r="G87" s="152">
        <f>'202509ORG'!L82</f>
        <v>15.46</v>
      </c>
      <c r="H87" s="181"/>
      <c r="I87" s="188">
        <f t="shared" si="1"/>
        <v>0</v>
      </c>
    </row>
    <row r="88" spans="1:9" ht="57" customHeight="1">
      <c r="A88" s="10">
        <v>82</v>
      </c>
      <c r="B88" s="6"/>
      <c r="C88" s="150" t="str">
        <f>'202509ORG'!O83</f>
        <v>MMP0017-2</v>
      </c>
      <c r="D88" s="151" t="str">
        <f>'202509ORG'!I83</f>
        <v>Srednji lesen pladenj</v>
      </c>
      <c r="E88" s="151" t="str">
        <f>'202509ORG'!C83</f>
        <v>wooden tray medium</v>
      </c>
      <c r="F88" s="152">
        <f>'202509ORG'!J83</f>
        <v>10.83</v>
      </c>
      <c r="G88" s="152">
        <f>'202509ORG'!L83</f>
        <v>13.21</v>
      </c>
      <c r="H88" s="181"/>
      <c r="I88" s="188">
        <f t="shared" si="1"/>
        <v>0</v>
      </c>
    </row>
    <row r="89" spans="1:9" ht="57" customHeight="1">
      <c r="A89" s="10">
        <v>83</v>
      </c>
      <c r="B89" s="6"/>
      <c r="C89" s="150" t="str">
        <f>'202509ORG'!O84</f>
        <v>MMP0017-3</v>
      </c>
      <c r="D89" s="151" t="str">
        <f>'202509ORG'!I84</f>
        <v>Mali lesen pladenj</v>
      </c>
      <c r="E89" s="151" t="str">
        <f>'202509ORG'!C84</f>
        <v>wooden tray small</v>
      </c>
      <c r="F89" s="152">
        <f>'202509ORG'!J84</f>
        <v>9.4</v>
      </c>
      <c r="G89" s="152">
        <f>'202509ORG'!L84</f>
        <v>11.47</v>
      </c>
      <c r="H89" s="181"/>
      <c r="I89" s="188">
        <f t="shared" si="1"/>
        <v>0</v>
      </c>
    </row>
    <row r="90" spans="1:9" ht="57" customHeight="1">
      <c r="A90" s="10">
        <v>84</v>
      </c>
      <c r="B90" s="6"/>
      <c r="C90" s="150" t="str">
        <f>'202509ORG'!O85</f>
        <v>MMP0017-4</v>
      </c>
      <c r="D90" s="151" t="e">
        <f>'202509ORG'!I85</f>
        <v>#N/A</v>
      </c>
      <c r="E90" s="151" t="str">
        <f>'202509ORG'!C85</f>
        <v>Mini Wooden Tray</v>
      </c>
      <c r="F90" s="152">
        <f>'202509ORG'!J85</f>
        <v>8.16</v>
      </c>
      <c r="G90" s="152">
        <f>'202509ORG'!L85</f>
        <v>9.9499999999999993</v>
      </c>
      <c r="H90" s="181"/>
      <c r="I90" s="188">
        <f t="shared" si="1"/>
        <v>0</v>
      </c>
    </row>
    <row r="91" spans="1:9" ht="57" customHeight="1">
      <c r="A91" s="10">
        <v>85</v>
      </c>
      <c r="B91" s="6"/>
      <c r="C91" s="150" t="str">
        <f>'202509ORG'!O86</f>
        <v>MMP0017-5</v>
      </c>
      <c r="D91" s="151" t="e">
        <f>'202509ORG'!I86</f>
        <v>#N/A</v>
      </c>
      <c r="E91" s="151" t="str">
        <f>'202509ORG'!C86</f>
        <v>4 Compartment Sorting Tray</v>
      </c>
      <c r="F91" s="152">
        <f>'202509ORG'!J86</f>
        <v>8.61</v>
      </c>
      <c r="G91" s="152">
        <f>'202509ORG'!L86</f>
        <v>10.5</v>
      </c>
      <c r="H91" s="181"/>
      <c r="I91" s="188">
        <f t="shared" si="1"/>
        <v>0</v>
      </c>
    </row>
    <row r="92" spans="1:9" ht="57" customHeight="1">
      <c r="A92" s="10">
        <v>86</v>
      </c>
      <c r="B92" s="6"/>
      <c r="C92" s="150" t="str">
        <f>'202509ORG'!O87</f>
        <v>MMP0017-6</v>
      </c>
      <c r="D92" s="151" t="e">
        <f>'202509ORG'!I87</f>
        <v>#N/A</v>
      </c>
      <c r="E92" s="151" t="str">
        <f>'202509ORG'!C87</f>
        <v>3 Compartment Sorting Tray</v>
      </c>
      <c r="F92" s="152">
        <f>'202509ORG'!J87</f>
        <v>8.1999999999999993</v>
      </c>
      <c r="G92" s="152">
        <f>'202509ORG'!L87</f>
        <v>10</v>
      </c>
      <c r="H92" s="181"/>
      <c r="I92" s="188">
        <f t="shared" si="1"/>
        <v>0</v>
      </c>
    </row>
    <row r="93" spans="1:9" ht="54" customHeight="1">
      <c r="A93" s="10">
        <v>87</v>
      </c>
      <c r="B93" s="6"/>
      <c r="C93" s="150" t="str">
        <f>'202509ORG'!O88</f>
        <v>MMP0019</v>
      </c>
      <c r="D93" s="151" t="str">
        <f>'202509ORG'!I88</f>
        <v>5 preprog z stojalom</v>
      </c>
      <c r="E93" s="151" t="str">
        <f>'202509ORG'!C88</f>
        <v xml:space="preserve">Floor SMALL </v>
      </c>
      <c r="F93" s="152">
        <f>'202509ORG'!J88</f>
        <v>6.15</v>
      </c>
      <c r="G93" s="152">
        <f>'202509ORG'!L88</f>
        <v>7.5</v>
      </c>
      <c r="H93" s="181"/>
      <c r="I93" s="188">
        <f t="shared" si="1"/>
        <v>0</v>
      </c>
    </row>
    <row r="94" spans="1:9" ht="48" customHeight="1">
      <c r="A94" s="10">
        <v>88</v>
      </c>
      <c r="B94" s="6"/>
      <c r="C94" s="150" t="str">
        <f>'202509ORG'!O89</f>
        <v>MMP0019-1</v>
      </c>
      <c r="D94" s="151" t="e">
        <f>'202509ORG'!I89</f>
        <v>#N/A</v>
      </c>
      <c r="E94" s="151" t="str">
        <f>'202509ORG'!C89</f>
        <v>Floor MIDDLE</v>
      </c>
      <c r="F94" s="152">
        <f>'202509ORG'!J89</f>
        <v>7.79</v>
      </c>
      <c r="G94" s="152">
        <f>'202509ORG'!L89</f>
        <v>9.5</v>
      </c>
      <c r="H94" s="181"/>
      <c r="I94" s="188">
        <f t="shared" si="1"/>
        <v>0</v>
      </c>
    </row>
    <row r="95" spans="1:9" ht="52.2" customHeight="1">
      <c r="A95" s="10">
        <v>89</v>
      </c>
      <c r="B95" s="6"/>
      <c r="C95" s="150" t="str">
        <f>'202509ORG'!O90</f>
        <v>MMP0019-2</v>
      </c>
      <c r="D95" s="151" t="e">
        <f>'202509ORG'!I90</f>
        <v>#N/A</v>
      </c>
      <c r="E95" s="151" t="str">
        <f>'202509ORG'!C90</f>
        <v>Floor LAGER</v>
      </c>
      <c r="F95" s="152">
        <f>'202509ORG'!J90</f>
        <v>9.84</v>
      </c>
      <c r="G95" s="152">
        <f>'202509ORG'!L90</f>
        <v>12</v>
      </c>
      <c r="H95" s="181"/>
      <c r="I95" s="188">
        <f t="shared" si="1"/>
        <v>0</v>
      </c>
    </row>
    <row r="96" spans="1:9" ht="55.2" customHeight="1">
      <c r="A96" s="10">
        <v>90</v>
      </c>
      <c r="B96" s="6"/>
      <c r="C96" s="150" t="str">
        <f>'202509ORG'!O91</f>
        <v>MMP0019-4</v>
      </c>
      <c r="D96" s="151" t="e">
        <f>'202509ORG'!I91</f>
        <v>#N/A</v>
      </c>
      <c r="E96" s="151" t="str">
        <f>'202509ORG'!C91</f>
        <v xml:space="preserve"> cotton work mat (small)</v>
      </c>
      <c r="F96" s="152">
        <f>'202509ORG'!J91</f>
        <v>6.15</v>
      </c>
      <c r="G96" s="152">
        <f>'202509ORG'!L91</f>
        <v>7.5</v>
      </c>
      <c r="H96" s="181"/>
      <c r="I96" s="188">
        <f t="shared" si="1"/>
        <v>0</v>
      </c>
    </row>
    <row r="97" spans="1:9" ht="57" customHeight="1">
      <c r="A97" s="10">
        <v>91</v>
      </c>
      <c r="B97" s="6"/>
      <c r="C97" s="150" t="str">
        <f>'202509ORG'!O92</f>
        <v>MMP0019-5</v>
      </c>
      <c r="D97" s="151" t="e">
        <f>'202509ORG'!I92</f>
        <v>#N/A</v>
      </c>
      <c r="E97" s="151" t="str">
        <f>'202509ORG'!C92</f>
        <v xml:space="preserve"> cotton work mat (middle)</v>
      </c>
      <c r="F97" s="152">
        <f>'202509ORG'!J92</f>
        <v>7.79</v>
      </c>
      <c r="G97" s="152">
        <f>'202509ORG'!L92</f>
        <v>9.5</v>
      </c>
      <c r="H97" s="181"/>
      <c r="I97" s="188">
        <f t="shared" si="1"/>
        <v>0</v>
      </c>
    </row>
    <row r="98" spans="1:9" ht="57" customHeight="1">
      <c r="A98" s="10">
        <v>92</v>
      </c>
      <c r="B98" s="6"/>
      <c r="C98" s="150" t="str">
        <f>'202509ORG'!O93</f>
        <v>MMP0019-6</v>
      </c>
      <c r="D98" s="151" t="e">
        <f>'202509ORG'!I93</f>
        <v>#N/A</v>
      </c>
      <c r="E98" s="151" t="str">
        <f>'202509ORG'!C93</f>
        <v xml:space="preserve"> cotton work mat (large)</v>
      </c>
      <c r="F98" s="152">
        <f>'202509ORG'!J93</f>
        <v>9.84</v>
      </c>
      <c r="G98" s="152">
        <f>'202509ORG'!L93</f>
        <v>12</v>
      </c>
      <c r="H98" s="181"/>
      <c r="I98" s="188">
        <f t="shared" si="1"/>
        <v>0</v>
      </c>
    </row>
    <row r="99" spans="1:9" ht="57" customHeight="1">
      <c r="A99" s="10">
        <v>93</v>
      </c>
      <c r="B99" s="6"/>
      <c r="C99" s="150" t="str">
        <f>'202509ORG'!O94</f>
        <v>MMP0019-7</v>
      </c>
      <c r="D99" s="151" t="e">
        <f>'202509ORG'!I94</f>
        <v>#N/A</v>
      </c>
      <c r="E99" s="151" t="str">
        <f>'202509ORG'!C94</f>
        <v>Colour blanket</v>
      </c>
      <c r="F99" s="152">
        <f>'202509ORG'!J94</f>
        <v>19.3</v>
      </c>
      <c r="G99" s="152">
        <f>'202509ORG'!L94</f>
        <v>23.55</v>
      </c>
      <c r="H99" s="181"/>
      <c r="I99" s="188">
        <f t="shared" si="1"/>
        <v>0</v>
      </c>
    </row>
    <row r="100" spans="1:9" ht="53.25" customHeight="1">
      <c r="A100" s="10">
        <v>94</v>
      </c>
      <c r="B100" s="6"/>
      <c r="C100" s="150" t="str">
        <f>'202509ORG'!O95</f>
        <v xml:space="preserve">MMP0018  </v>
      </c>
      <c r="D100" s="151" t="e">
        <f>'202509ORG'!I95</f>
        <v>#N/A</v>
      </c>
      <c r="E100" s="151" t="str">
        <f>'202509ORG'!C95</f>
        <v>Floor Mat Holder with wheels</v>
      </c>
      <c r="F100" s="154">
        <v>78</v>
      </c>
      <c r="G100" s="154">
        <v>95.16</v>
      </c>
      <c r="H100" s="181"/>
      <c r="I100" s="188">
        <f t="shared" si="1"/>
        <v>0</v>
      </c>
    </row>
    <row r="101" spans="1:9" ht="35.25" customHeight="1">
      <c r="A101" s="10">
        <v>95</v>
      </c>
      <c r="B101" s="6"/>
      <c r="C101" s="150" t="str">
        <f>'202509ORG'!O96</f>
        <v>MMP0020</v>
      </c>
      <c r="D101" s="151" t="e">
        <f>'202509ORG'!I96</f>
        <v>#N/A</v>
      </c>
      <c r="E101" s="151" t="str">
        <f>'202509ORG'!C96</f>
        <v>Nuts &amp; Bolts Set B</v>
      </c>
      <c r="F101" s="152">
        <f>'202509ORG'!J96</f>
        <v>23.86</v>
      </c>
      <c r="G101" s="152">
        <f>'202509ORG'!L96</f>
        <v>29.11</v>
      </c>
      <c r="H101" s="181"/>
      <c r="I101" s="188">
        <f t="shared" si="1"/>
        <v>0</v>
      </c>
    </row>
    <row r="102" spans="1:9" ht="45.75" customHeight="1">
      <c r="A102" s="10">
        <v>96</v>
      </c>
      <c r="B102" s="6"/>
      <c r="C102" s="150" t="str">
        <f>'202509ORG'!O97</f>
        <v>MMP0021</v>
      </c>
      <c r="D102" s="151" t="str">
        <f>'202509ORG'!I97</f>
        <v>Matice in vijaki: set A</v>
      </c>
      <c r="E102" s="151" t="str">
        <f>'202509ORG'!C97</f>
        <v>Nuts &amp; Bolts Set A</v>
      </c>
      <c r="F102" s="152">
        <f>'202509ORG'!J97</f>
        <v>16.5</v>
      </c>
      <c r="G102" s="152">
        <f>'202509ORG'!L97</f>
        <v>18.37</v>
      </c>
      <c r="H102" s="181"/>
      <c r="I102" s="188">
        <f t="shared" si="1"/>
        <v>0</v>
      </c>
    </row>
    <row r="103" spans="1:9" ht="45.75" customHeight="1">
      <c r="A103" s="10">
        <v>97</v>
      </c>
      <c r="B103" s="6"/>
      <c r="C103" s="150" t="str">
        <f>'202509ORG'!O98</f>
        <v>MMP0021-1</v>
      </c>
      <c r="D103" s="151" t="e">
        <f>'202509ORG'!I98</f>
        <v>#N/A</v>
      </c>
      <c r="E103" s="151" t="str">
        <f>'202509ORG'!C98</f>
        <v>Nuts &amp; Bolts Set</v>
      </c>
      <c r="F103" s="152">
        <f>'202509ORG'!J98</f>
        <v>17.2</v>
      </c>
      <c r="G103" s="152">
        <f>'202509ORG'!L98</f>
        <v>20.98</v>
      </c>
      <c r="H103" s="181"/>
      <c r="I103" s="188">
        <f t="shared" si="1"/>
        <v>0</v>
      </c>
    </row>
    <row r="104" spans="1:9" ht="41.25" customHeight="1">
      <c r="A104" s="10">
        <v>98</v>
      </c>
      <c r="B104" s="6"/>
      <c r="C104" s="150" t="str">
        <f>'202509ORG'!O99</f>
        <v>MMP0022</v>
      </c>
      <c r="D104" s="151" t="str">
        <f>'202509ORG'!I99</f>
        <v>Škatla s ključavnicami</v>
      </c>
      <c r="E104" s="151" t="str">
        <f>'202509ORG'!C99</f>
        <v>Lock Box</v>
      </c>
      <c r="F104" s="152">
        <f>'202509ORG'!J99</f>
        <v>63</v>
      </c>
      <c r="G104" s="152">
        <f>'202509ORG'!L99</f>
        <v>76.86</v>
      </c>
      <c r="H104" s="181"/>
      <c r="I104" s="188">
        <f t="shared" si="1"/>
        <v>0</v>
      </c>
    </row>
    <row r="105" spans="1:9" ht="54" customHeight="1">
      <c r="A105" s="10">
        <v>99</v>
      </c>
      <c r="B105" s="6"/>
      <c r="C105" s="150" t="str">
        <f>'202509ORG'!O100</f>
        <v>MMP0028</v>
      </c>
      <c r="D105" s="151" t="str">
        <f>'202509ORG'!I100</f>
        <v>Tabla s ključavnicami</v>
      </c>
      <c r="E105" s="151" t="str">
        <f>'202509ORG'!C100</f>
        <v>Lock board</v>
      </c>
      <c r="F105" s="152">
        <f>'202509ORG'!J100</f>
        <v>27.5</v>
      </c>
      <c r="G105" s="152">
        <f>'202509ORG'!L100</f>
        <v>33.549999999999997</v>
      </c>
      <c r="H105" s="181"/>
      <c r="I105" s="188">
        <f t="shared" si="1"/>
        <v>0</v>
      </c>
    </row>
    <row r="106" spans="1:9" ht="54" customHeight="1">
      <c r="A106" s="10">
        <v>100</v>
      </c>
      <c r="B106" s="6"/>
      <c r="C106" s="150" t="str">
        <f>'202509ORG'!O101</f>
        <v>MMP0022-1</v>
      </c>
      <c r="D106" s="151" t="e">
        <f>'202509ORG'!I101</f>
        <v>#N/A</v>
      </c>
      <c r="E106" s="151" t="str">
        <f>'202509ORG'!C101</f>
        <v>New Little Lock Box</v>
      </c>
      <c r="F106" s="152">
        <f>'202509ORG'!J101</f>
        <v>65.5</v>
      </c>
      <c r="G106" s="152">
        <f>'202509ORG'!L101</f>
        <v>79.91</v>
      </c>
      <c r="H106" s="181"/>
      <c r="I106" s="188">
        <f t="shared" si="1"/>
        <v>0</v>
      </c>
    </row>
    <row r="107" spans="1:9" ht="46.5" customHeight="1">
      <c r="A107" s="10">
        <v>101</v>
      </c>
      <c r="B107" s="6"/>
      <c r="C107" s="150" t="str">
        <f>'202509ORG'!O102</f>
        <v>MMP0023</v>
      </c>
      <c r="D107" s="151" t="str">
        <f>'202509ORG'!I102</f>
        <v>Pladenj za učenje ravnotežja</v>
      </c>
      <c r="E107" s="151" t="str">
        <f>'202509ORG'!C102</f>
        <v>Feet Balance Exercise</v>
      </c>
      <c r="F107" s="152">
        <f>'202509ORG'!J102</f>
        <v>16.34</v>
      </c>
      <c r="G107" s="152">
        <f>'202509ORG'!L102</f>
        <v>19.93</v>
      </c>
      <c r="H107" s="181"/>
      <c r="I107" s="188">
        <f t="shared" si="1"/>
        <v>0</v>
      </c>
    </row>
    <row r="108" spans="1:9" ht="55.5" customHeight="1">
      <c r="A108" s="10">
        <v>102</v>
      </c>
      <c r="B108" s="6"/>
      <c r="C108" s="150" t="str">
        <f>'202509ORG'!O103</f>
        <v>MMP0025</v>
      </c>
      <c r="D108" s="151" t="str">
        <f>'202509ORG'!I103</f>
        <v>Labirint</v>
      </c>
      <c r="E108" s="151" t="str">
        <f>'202509ORG'!C103</f>
        <v>Peace Labyrinth</v>
      </c>
      <c r="F108" s="152">
        <f>'202509ORG'!J103</f>
        <v>16.84</v>
      </c>
      <c r="G108" s="152">
        <f>'202509ORG'!L103</f>
        <v>20.54</v>
      </c>
      <c r="H108" s="181"/>
      <c r="I108" s="188">
        <f t="shared" si="1"/>
        <v>0</v>
      </c>
    </row>
    <row r="109" spans="1:9" ht="40.5" customHeight="1">
      <c r="A109" s="10">
        <v>103</v>
      </c>
      <c r="B109" s="6"/>
      <c r="C109" s="150" t="str">
        <f>'202509ORG'!O104</f>
        <v>MMP0026</v>
      </c>
      <c r="D109" s="151" t="str">
        <f>'202509ORG'!I104</f>
        <v>Leseni pladnji (5 kosov)</v>
      </c>
      <c r="E109" s="151" t="str">
        <f>'202509ORG'!C104</f>
        <v>Wooden box (5 pcs)</v>
      </c>
      <c r="F109" s="152">
        <f>'202509ORG'!J104</f>
        <v>30.34</v>
      </c>
      <c r="G109" s="152">
        <f>'202509ORG'!L104</f>
        <v>37.01</v>
      </c>
      <c r="H109" s="181"/>
      <c r="I109" s="188">
        <f t="shared" si="1"/>
        <v>0</v>
      </c>
    </row>
    <row r="110" spans="1:9" ht="63" customHeight="1">
      <c r="A110" s="10">
        <v>104</v>
      </c>
      <c r="B110" s="6"/>
      <c r="C110" s="150" t="str">
        <f>'202509ORG'!O105</f>
        <v>MMP0030</v>
      </c>
      <c r="D110" s="151" t="str">
        <f>'202509ORG'!I105</f>
        <v>Obročki za met</v>
      </c>
      <c r="E110" s="151" t="str">
        <f>'202509ORG'!C105</f>
        <v>Eye-hand adjustable throw ring</v>
      </c>
      <c r="F110" s="152">
        <f>'202509ORG'!J105</f>
        <v>14.7</v>
      </c>
      <c r="G110" s="152">
        <f>'202509ORG'!L105</f>
        <v>17.93</v>
      </c>
      <c r="H110" s="181"/>
      <c r="I110" s="188">
        <f t="shared" si="1"/>
        <v>0</v>
      </c>
    </row>
    <row r="111" spans="1:9" ht="63" customHeight="1">
      <c r="A111" s="10">
        <v>105</v>
      </c>
      <c r="B111" s="6"/>
      <c r="C111" s="150" t="str">
        <f>'202509ORG'!O106</f>
        <v>MMP0031</v>
      </c>
      <c r="D111" s="151" t="str">
        <f>'202509ORG'!I106</f>
        <v>Pladenj za razvrščanje (40 ploščkov)</v>
      </c>
      <c r="E111" s="151" t="str">
        <f>'202509ORG'!C106</f>
        <v>sorting tray with counters(40PCS)</v>
      </c>
      <c r="F111" s="152">
        <f>'202509ORG'!J106</f>
        <v>10.5</v>
      </c>
      <c r="G111" s="152">
        <f>'202509ORG'!L106</f>
        <v>12.81</v>
      </c>
      <c r="H111" s="181"/>
      <c r="I111" s="188">
        <f t="shared" si="1"/>
        <v>0</v>
      </c>
    </row>
    <row r="112" spans="1:9" ht="63" customHeight="1">
      <c r="A112" s="10">
        <v>106</v>
      </c>
      <c r="B112" s="6"/>
      <c r="C112" s="150" t="str">
        <f>'202509ORG'!O107</f>
        <v>MMP0032</v>
      </c>
      <c r="D112" s="151" t="e">
        <f>'202509ORG'!I107</f>
        <v>#N/A</v>
      </c>
      <c r="E112" s="151" t="str">
        <f>'202509ORG'!C107</f>
        <v>clothes-horse</v>
      </c>
      <c r="F112" s="152">
        <f>'202509ORG'!J107</f>
        <v>39.5</v>
      </c>
      <c r="G112" s="152">
        <f>'202509ORG'!L107</f>
        <v>42.46</v>
      </c>
      <c r="H112" s="181"/>
      <c r="I112" s="188">
        <f t="shared" si="1"/>
        <v>0</v>
      </c>
    </row>
    <row r="113" spans="1:9" s="1" customFormat="1" ht="46.2" customHeight="1">
      <c r="A113" s="10">
        <v>107</v>
      </c>
      <c r="B113" s="16"/>
      <c r="C113" s="155" t="str">
        <f>'202509ORG'!O108</f>
        <v>MMP070</v>
      </c>
      <c r="D113" s="155" t="e">
        <f>'202509ORG'!I108</f>
        <v>#N/A</v>
      </c>
      <c r="E113" s="155" t="str">
        <f>'202509ORG'!C108</f>
        <v>Hex Socket Head Screws Board</v>
      </c>
      <c r="F113" s="156">
        <f>'202509ORG'!J108</f>
        <v>14.355</v>
      </c>
      <c r="G113" s="156">
        <f>'202509ORG'!L108</f>
        <v>17.510000000000002</v>
      </c>
      <c r="H113" s="182"/>
      <c r="I113" s="188">
        <f t="shared" si="1"/>
        <v>0</v>
      </c>
    </row>
    <row r="114" spans="1:9" s="1" customFormat="1" ht="46.2" customHeight="1">
      <c r="A114" s="10">
        <v>108</v>
      </c>
      <c r="B114" s="16"/>
      <c r="C114" s="155" t="str">
        <f>'202509ORG'!O109</f>
        <v>MMP071</v>
      </c>
      <c r="D114" s="155" t="e">
        <f>'202509ORG'!I109</f>
        <v>#N/A</v>
      </c>
      <c r="E114" s="155" t="str">
        <f>'202509ORG'!C109</f>
        <v>Cross screw board</v>
      </c>
      <c r="F114" s="156">
        <f>'202509ORG'!J109</f>
        <v>14.355</v>
      </c>
      <c r="G114" s="156">
        <f>'202509ORG'!L109</f>
        <v>17.510000000000002</v>
      </c>
      <c r="H114" s="182"/>
      <c r="I114" s="188">
        <f t="shared" si="1"/>
        <v>0</v>
      </c>
    </row>
    <row r="115" spans="1:9" s="1" customFormat="1" ht="46.2" customHeight="1">
      <c r="A115" s="10">
        <v>109</v>
      </c>
      <c r="B115" s="16"/>
      <c r="C115" s="155" t="str">
        <f>'202509ORG'!O110</f>
        <v>MMP072</v>
      </c>
      <c r="D115" s="155" t="e">
        <f>'202509ORG'!I110</f>
        <v>#N/A</v>
      </c>
      <c r="E115" s="155" t="str">
        <f>'202509ORG'!C110</f>
        <v>Hex Screw Board</v>
      </c>
      <c r="F115" s="156">
        <f>'202509ORG'!J110</f>
        <v>14.355</v>
      </c>
      <c r="G115" s="156">
        <f>'202509ORG'!L110</f>
        <v>17.510000000000002</v>
      </c>
      <c r="H115" s="182"/>
      <c r="I115" s="188">
        <f t="shared" si="1"/>
        <v>0</v>
      </c>
    </row>
    <row r="116" spans="1:9" s="1" customFormat="1" ht="46.2" customHeight="1">
      <c r="A116" s="10">
        <v>110</v>
      </c>
      <c r="B116" s="16"/>
      <c r="C116" s="155" t="str">
        <f>'202509ORG'!O111</f>
        <v>MMP073</v>
      </c>
      <c r="D116" s="155" t="e">
        <f>'202509ORG'!I111</f>
        <v>#N/A</v>
      </c>
      <c r="E116" s="155" t="str">
        <f>'202509ORG'!C111</f>
        <v>Small Screw set 1</v>
      </c>
      <c r="F116" s="156">
        <f>'202509ORG'!J111</f>
        <v>13.23</v>
      </c>
      <c r="G116" s="156">
        <f>'202509ORG'!L111</f>
        <v>16.14</v>
      </c>
      <c r="H116" s="182"/>
      <c r="I116" s="188">
        <f t="shared" si="1"/>
        <v>0</v>
      </c>
    </row>
    <row r="117" spans="1:9" s="1" customFormat="1" ht="46.2" customHeight="1">
      <c r="A117" s="10">
        <v>111</v>
      </c>
      <c r="B117" s="16"/>
      <c r="C117" s="155" t="str">
        <f>'202509ORG'!O112</f>
        <v>MMP074</v>
      </c>
      <c r="D117" s="155" t="e">
        <f>'202509ORG'!I112</f>
        <v>#N/A</v>
      </c>
      <c r="E117" s="155" t="str">
        <f>'202509ORG'!C112</f>
        <v>Small Screw set 2</v>
      </c>
      <c r="F117" s="156">
        <f>'202509ORG'!J112</f>
        <v>13.23</v>
      </c>
      <c r="G117" s="156">
        <f>'202509ORG'!L112</f>
        <v>16.14</v>
      </c>
      <c r="H117" s="182"/>
      <c r="I117" s="188">
        <f t="shared" si="1"/>
        <v>0</v>
      </c>
    </row>
    <row r="118" spans="1:9" s="1" customFormat="1" ht="46.2" customHeight="1">
      <c r="A118" s="10">
        <v>112</v>
      </c>
      <c r="B118" s="16"/>
      <c r="C118" s="155" t="str">
        <f>'202509ORG'!O113</f>
        <v>MMP075</v>
      </c>
      <c r="D118" s="155" t="e">
        <f>'202509ORG'!I113</f>
        <v>#N/A</v>
      </c>
      <c r="E118" s="155" t="str">
        <f>'202509ORG'!C113</f>
        <v>Number Tracing Board</v>
      </c>
      <c r="F118" s="156">
        <f>'202509ORG'!J113</f>
        <v>7.6049999999999995</v>
      </c>
      <c r="G118" s="156">
        <f>'202509ORG'!L113</f>
        <v>9.2799999999999994</v>
      </c>
      <c r="H118" s="182"/>
      <c r="I118" s="188">
        <f t="shared" si="1"/>
        <v>0</v>
      </c>
    </row>
    <row r="119" spans="1:9" ht="48.75" customHeight="1">
      <c r="A119" s="10">
        <v>113</v>
      </c>
      <c r="B119" s="10"/>
      <c r="C119" s="150" t="str">
        <f>'202509ORG'!O114</f>
        <v>MMG001</v>
      </c>
      <c r="D119" s="151" t="str">
        <f>'202509ORG'!I114</f>
        <v>Sestavljanka Celine-deli sveta</v>
      </c>
      <c r="E119" s="151" t="str">
        <f>'202509ORG'!C114</f>
        <v>Puzzle Map of World Parts</v>
      </c>
      <c r="F119" s="152">
        <f>'202509ORG'!J114</f>
        <v>28.07</v>
      </c>
      <c r="G119" s="152">
        <f>'202509ORG'!L114</f>
        <v>34.25</v>
      </c>
      <c r="H119" s="181"/>
      <c r="I119" s="188">
        <f t="shared" si="1"/>
        <v>0</v>
      </c>
    </row>
    <row r="120" spans="1:9" ht="60" customHeight="1">
      <c r="A120" s="10">
        <v>114</v>
      </c>
      <c r="B120" s="10"/>
      <c r="C120" s="150" t="str">
        <f>'202509ORG'!O115</f>
        <v>MMG001-S</v>
      </c>
      <c r="D120" s="151" t="e">
        <f>'202509ORG'!I115</f>
        <v>#N/A</v>
      </c>
      <c r="E120" s="151" t="str">
        <f>'202509ORG'!C115</f>
        <v xml:space="preserve">world Puzzle Map small </v>
      </c>
      <c r="F120" s="152">
        <f>'202509ORG'!J115</f>
        <v>16.5</v>
      </c>
      <c r="G120" s="152">
        <f>'202509ORG'!L115</f>
        <v>20.13</v>
      </c>
      <c r="H120" s="181"/>
      <c r="I120" s="188">
        <f t="shared" si="1"/>
        <v>0</v>
      </c>
    </row>
    <row r="121" spans="1:9" ht="54" customHeight="1">
      <c r="A121" s="10">
        <v>115</v>
      </c>
      <c r="B121" s="6"/>
      <c r="C121" s="150" t="str">
        <f>'202509ORG'!O116</f>
        <v>MMG001-1</v>
      </c>
      <c r="D121" s="151" t="str">
        <f>'202509ORG'!I116</f>
        <v>Kontrolna mapa celine-označena</v>
      </c>
      <c r="E121" s="151" t="str">
        <f>'202509ORG'!C116</f>
        <v>Labeled World Parts Control Map</v>
      </c>
      <c r="F121" s="152">
        <f>'202509ORG'!J116</f>
        <v>3.23</v>
      </c>
      <c r="G121" s="152">
        <f>'202509ORG'!L116</f>
        <v>3.94</v>
      </c>
      <c r="H121" s="181"/>
      <c r="I121" s="188">
        <f t="shared" si="1"/>
        <v>0</v>
      </c>
    </row>
    <row r="122" spans="1:9" ht="51" customHeight="1">
      <c r="A122" s="10">
        <v>116</v>
      </c>
      <c r="B122" s="10"/>
      <c r="C122" s="150" t="str">
        <f>'202509ORG'!O117</f>
        <v>MMG001-2</v>
      </c>
      <c r="D122" s="151" t="str">
        <f>'202509ORG'!I117</f>
        <v>Kontrolna mapa celine-neoznačena</v>
      </c>
      <c r="E122" s="151" t="str">
        <f>'202509ORG'!C117</f>
        <v>Unlabeled World Parts Control Map</v>
      </c>
      <c r="F122" s="152">
        <f>'202509ORG'!J117</f>
        <v>3.23</v>
      </c>
      <c r="G122" s="152">
        <f>'202509ORG'!L117</f>
        <v>3.94</v>
      </c>
      <c r="H122" s="181"/>
      <c r="I122" s="188">
        <f t="shared" si="1"/>
        <v>0</v>
      </c>
    </row>
    <row r="123" spans="1:9" ht="64.2" customHeight="1">
      <c r="A123" s="10">
        <v>117</v>
      </c>
      <c r="B123" s="10"/>
      <c r="C123" s="150" t="str">
        <f>'202509ORG'!O118</f>
        <v>MMG002</v>
      </c>
      <c r="D123" s="151" t="str">
        <f>'202509ORG'!I118</f>
        <v>Sestavljanka Evropa</v>
      </c>
      <c r="E123" s="151" t="str">
        <f>'202509ORG'!C118</f>
        <v xml:space="preserve">Puzzle Map of Europe </v>
      </c>
      <c r="F123" s="152">
        <f>'202509ORG'!J118</f>
        <v>28.07</v>
      </c>
      <c r="G123" s="152">
        <f>'202509ORG'!L118</f>
        <v>34.25</v>
      </c>
      <c r="H123" s="181"/>
      <c r="I123" s="188">
        <f t="shared" si="1"/>
        <v>0</v>
      </c>
    </row>
    <row r="124" spans="1:9" ht="64.2" customHeight="1">
      <c r="A124" s="10">
        <v>118</v>
      </c>
      <c r="B124" s="10"/>
      <c r="C124" s="150" t="str">
        <f>'202509ORG'!O119</f>
        <v>MMG002-S</v>
      </c>
      <c r="D124" s="151" t="e">
        <f>'202509ORG'!I119</f>
        <v>#N/A</v>
      </c>
      <c r="E124" s="151" t="str">
        <f>'202509ORG'!C119</f>
        <v>Puzzle Map:Europe small</v>
      </c>
      <c r="F124" s="152">
        <f>'202509ORG'!J119</f>
        <v>16.5</v>
      </c>
      <c r="G124" s="152">
        <f>'202509ORG'!L119</f>
        <v>20.13</v>
      </c>
      <c r="H124" s="181"/>
      <c r="I124" s="188">
        <f t="shared" si="1"/>
        <v>0</v>
      </c>
    </row>
    <row r="125" spans="1:9" ht="54" customHeight="1">
      <c r="A125" s="10">
        <v>119</v>
      </c>
      <c r="B125" s="10"/>
      <c r="C125" s="150" t="str">
        <f>'202509ORG'!O120</f>
        <v>MMG002-1</v>
      </c>
      <c r="D125" s="151" t="str">
        <f>'202509ORG'!I120</f>
        <v>Kontrolna mapa Evropa-označena</v>
      </c>
      <c r="E125" s="151" t="str">
        <f>'202509ORG'!C120</f>
        <v xml:space="preserve"> Labeled Europe Control Map</v>
      </c>
      <c r="F125" s="152">
        <f>'202509ORG'!J120</f>
        <v>3.23</v>
      </c>
      <c r="G125" s="152">
        <f>'202509ORG'!L120</f>
        <v>3.94</v>
      </c>
      <c r="H125" s="181"/>
      <c r="I125" s="188">
        <f t="shared" si="1"/>
        <v>0</v>
      </c>
    </row>
    <row r="126" spans="1:9" ht="51" customHeight="1">
      <c r="A126" s="10">
        <v>120</v>
      </c>
      <c r="B126" s="10"/>
      <c r="C126" s="150" t="str">
        <f>'202509ORG'!O121</f>
        <v>MMG002-2</v>
      </c>
      <c r="D126" s="151" t="str">
        <f>'202509ORG'!I121</f>
        <v>Kontrolna mapa Evropa neoznačena</v>
      </c>
      <c r="E126" s="151" t="str">
        <f>'202509ORG'!C121</f>
        <v xml:space="preserve"> Unlabeled Europe Control Map</v>
      </c>
      <c r="F126" s="152">
        <f>'202509ORG'!J121</f>
        <v>3.23</v>
      </c>
      <c r="G126" s="152">
        <f>'202509ORG'!L121</f>
        <v>3.94</v>
      </c>
      <c r="H126" s="181"/>
      <c r="I126" s="188">
        <f t="shared" si="1"/>
        <v>0</v>
      </c>
    </row>
    <row r="127" spans="1:9" ht="54" customHeight="1">
      <c r="A127" s="10">
        <v>121</v>
      </c>
      <c r="B127" s="10"/>
      <c r="C127" s="150" t="str">
        <f>'202509ORG'!O122</f>
        <v>MMG003</v>
      </c>
      <c r="D127" s="151" t="str">
        <f>'202509ORG'!I122</f>
        <v>Sestavljanka Severna Amerika</v>
      </c>
      <c r="E127" s="151" t="str">
        <f>'202509ORG'!C122</f>
        <v>puzzle map of North America</v>
      </c>
      <c r="F127" s="152">
        <f>'202509ORG'!J122</f>
        <v>28.07</v>
      </c>
      <c r="G127" s="152">
        <f>'202509ORG'!L122</f>
        <v>34.25</v>
      </c>
      <c r="H127" s="181"/>
      <c r="I127" s="188">
        <f t="shared" si="1"/>
        <v>0</v>
      </c>
    </row>
    <row r="128" spans="1:9" ht="54" customHeight="1">
      <c r="A128" s="10">
        <v>122</v>
      </c>
      <c r="B128" s="10"/>
      <c r="C128" s="150" t="str">
        <f>'202509ORG'!O123</f>
        <v>MMG003-S</v>
      </c>
      <c r="D128" s="151" t="e">
        <f>'202509ORG'!I123</f>
        <v>#N/A</v>
      </c>
      <c r="E128" s="151" t="str">
        <f>'202509ORG'!C123</f>
        <v>North America Puzzle Map small</v>
      </c>
      <c r="F128" s="152">
        <f>'202509ORG'!J123</f>
        <v>16.5</v>
      </c>
      <c r="G128" s="152">
        <f>'202509ORG'!L123</f>
        <v>20.13</v>
      </c>
      <c r="H128" s="181"/>
      <c r="I128" s="188">
        <f t="shared" si="1"/>
        <v>0</v>
      </c>
    </row>
    <row r="129" spans="1:9" ht="64.2" customHeight="1">
      <c r="A129" s="10">
        <v>123</v>
      </c>
      <c r="B129" s="10"/>
      <c r="C129" s="150" t="str">
        <f>'202509ORG'!O124</f>
        <v>MMG003-1</v>
      </c>
      <c r="D129" s="151" t="str">
        <f>'202509ORG'!I124</f>
        <v>Kontrolna karta Severna Amerika-označena</v>
      </c>
      <c r="E129" s="151" t="str">
        <f>'202509ORG'!C124</f>
        <v>Labeled North America Control Map</v>
      </c>
      <c r="F129" s="152">
        <f>'202509ORG'!J124</f>
        <v>3.23</v>
      </c>
      <c r="G129" s="152">
        <f>'202509ORG'!L124</f>
        <v>3.94</v>
      </c>
      <c r="H129" s="181"/>
      <c r="I129" s="188">
        <f t="shared" si="1"/>
        <v>0</v>
      </c>
    </row>
    <row r="130" spans="1:9" ht="64.2" customHeight="1">
      <c r="A130" s="10">
        <v>124</v>
      </c>
      <c r="B130" s="10"/>
      <c r="C130" s="150" t="str">
        <f>'202509ORG'!O125</f>
        <v>MMG003-2</v>
      </c>
      <c r="D130" s="151" t="str">
        <f>'202509ORG'!I125</f>
        <v>Kontrolna karta Severna Amerika-neoznačena</v>
      </c>
      <c r="E130" s="151" t="str">
        <f>'202509ORG'!C125</f>
        <v>Unlabeled North America Control Map</v>
      </c>
      <c r="F130" s="152">
        <f>'202509ORG'!J125</f>
        <v>3.23</v>
      </c>
      <c r="G130" s="152">
        <f>'202509ORG'!L125</f>
        <v>3.94</v>
      </c>
      <c r="H130" s="181"/>
      <c r="I130" s="188">
        <f t="shared" si="1"/>
        <v>0</v>
      </c>
    </row>
    <row r="131" spans="1:9" ht="55.95" customHeight="1">
      <c r="A131" s="10">
        <v>125</v>
      </c>
      <c r="B131" s="10"/>
      <c r="C131" s="150" t="str">
        <f>'202509ORG'!O126</f>
        <v>MMG004</v>
      </c>
      <c r="D131" s="151" t="str">
        <f>'202509ORG'!I126</f>
        <v>Sestavljanka Južna Amerika</v>
      </c>
      <c r="E131" s="151" t="str">
        <f>'202509ORG'!C126</f>
        <v>puzzle map of south America</v>
      </c>
      <c r="F131" s="152">
        <f>'202509ORG'!J126</f>
        <v>28.07</v>
      </c>
      <c r="G131" s="152">
        <f>'202509ORG'!L126</f>
        <v>34.25</v>
      </c>
      <c r="H131" s="181"/>
      <c r="I131" s="188">
        <f t="shared" si="1"/>
        <v>0</v>
      </c>
    </row>
    <row r="132" spans="1:9" ht="55.95" customHeight="1">
      <c r="A132" s="10">
        <v>126</v>
      </c>
      <c r="B132" s="10"/>
      <c r="C132" s="150" t="str">
        <f>'202509ORG'!O127</f>
        <v>MMG004-S</v>
      </c>
      <c r="D132" s="151" t="e">
        <f>'202509ORG'!I127</f>
        <v>#N/A</v>
      </c>
      <c r="E132" s="151" t="str">
        <f>'202509ORG'!C127</f>
        <v xml:space="preserve"> Puzzle Map：South America small</v>
      </c>
      <c r="F132" s="152">
        <f>'202509ORG'!J127</f>
        <v>16.5</v>
      </c>
      <c r="G132" s="152">
        <f>'202509ORG'!L127</f>
        <v>20.13</v>
      </c>
      <c r="H132" s="181"/>
      <c r="I132" s="188">
        <f t="shared" si="1"/>
        <v>0</v>
      </c>
    </row>
    <row r="133" spans="1:9" ht="64.2" customHeight="1">
      <c r="A133" s="10">
        <v>127</v>
      </c>
      <c r="B133" s="10"/>
      <c r="C133" s="150" t="str">
        <f>'202509ORG'!O128</f>
        <v>MMG004-1</v>
      </c>
      <c r="D133" s="151" t="str">
        <f>'202509ORG'!I128</f>
        <v>Kontrolna karta Južna Amerika-označena</v>
      </c>
      <c r="E133" s="151" t="str">
        <f>'202509ORG'!C128</f>
        <v>Labeled South America Control Map</v>
      </c>
      <c r="F133" s="152">
        <f>'202509ORG'!J128</f>
        <v>3.23</v>
      </c>
      <c r="G133" s="152">
        <f>'202509ORG'!L128</f>
        <v>3.94</v>
      </c>
      <c r="H133" s="181"/>
      <c r="I133" s="188">
        <f t="shared" si="1"/>
        <v>0</v>
      </c>
    </row>
    <row r="134" spans="1:9" ht="64.2" customHeight="1">
      <c r="A134" s="10">
        <v>128</v>
      </c>
      <c r="B134" s="10"/>
      <c r="C134" s="150" t="str">
        <f>'202509ORG'!O129</f>
        <v>MMG004-2</v>
      </c>
      <c r="D134" s="151" t="str">
        <f>'202509ORG'!I129</f>
        <v>Kontrolna karta Južna Amerika-neoznačena</v>
      </c>
      <c r="E134" s="151" t="str">
        <f>'202509ORG'!C129</f>
        <v>Unlabeled South America Control Map</v>
      </c>
      <c r="F134" s="152">
        <f>'202509ORG'!J129</f>
        <v>3.23</v>
      </c>
      <c r="G134" s="152">
        <f>'202509ORG'!L129</f>
        <v>3.94</v>
      </c>
      <c r="H134" s="181"/>
      <c r="I134" s="188">
        <f t="shared" si="1"/>
        <v>0</v>
      </c>
    </row>
    <row r="135" spans="1:9" ht="64.2" customHeight="1">
      <c r="A135" s="10">
        <v>129</v>
      </c>
      <c r="B135" s="10"/>
      <c r="C135" s="150" t="str">
        <f>'202509ORG'!O130</f>
        <v>MMG005</v>
      </c>
      <c r="D135" s="151" t="str">
        <f>'202509ORG'!I130</f>
        <v>Sestavljanka Afrika</v>
      </c>
      <c r="E135" s="151" t="str">
        <f>'202509ORG'!C130</f>
        <v>Puzzle Map of Africa</v>
      </c>
      <c r="F135" s="152">
        <f>'202509ORG'!J130</f>
        <v>28.07</v>
      </c>
      <c r="G135" s="152">
        <f>'202509ORG'!L130</f>
        <v>34.25</v>
      </c>
      <c r="H135" s="181"/>
      <c r="I135" s="188">
        <f t="shared" si="1"/>
        <v>0</v>
      </c>
    </row>
    <row r="136" spans="1:9" ht="64.2" customHeight="1">
      <c r="A136" s="10">
        <v>130</v>
      </c>
      <c r="B136" s="10"/>
      <c r="C136" s="150" t="str">
        <f>'202509ORG'!O131</f>
        <v>MMG005-S</v>
      </c>
      <c r="D136" s="151" t="e">
        <f>'202509ORG'!I131</f>
        <v>#N/A</v>
      </c>
      <c r="E136" s="151" t="str">
        <f>'202509ORG'!C131</f>
        <v xml:space="preserve"> Puzzle Map：Africa small</v>
      </c>
      <c r="F136" s="152">
        <f>'202509ORG'!J131</f>
        <v>16.5</v>
      </c>
      <c r="G136" s="152">
        <f>'202509ORG'!L131</f>
        <v>20.13</v>
      </c>
      <c r="H136" s="181"/>
      <c r="I136" s="188">
        <f t="shared" ref="I136:I200" si="2">F136*(1-$F$4)*H136</f>
        <v>0</v>
      </c>
    </row>
    <row r="137" spans="1:9" ht="64.2" customHeight="1">
      <c r="A137" s="10">
        <v>131</v>
      </c>
      <c r="B137" s="10"/>
      <c r="C137" s="150" t="str">
        <f>'202509ORG'!O132</f>
        <v>MMG005-1</v>
      </c>
      <c r="D137" s="151" t="str">
        <f>'202509ORG'!I132</f>
        <v>Kontrolna karta Afrika-označena</v>
      </c>
      <c r="E137" s="151" t="str">
        <f>'202509ORG'!C132</f>
        <v>Labeled Africa Control Map</v>
      </c>
      <c r="F137" s="152">
        <f>'202509ORG'!J132</f>
        <v>3.23</v>
      </c>
      <c r="G137" s="152">
        <f>'202509ORG'!L132</f>
        <v>3.94</v>
      </c>
      <c r="H137" s="181"/>
      <c r="I137" s="188">
        <f t="shared" si="2"/>
        <v>0</v>
      </c>
    </row>
    <row r="138" spans="1:9" ht="60" customHeight="1">
      <c r="A138" s="10">
        <v>132</v>
      </c>
      <c r="B138" s="10"/>
      <c r="C138" s="150" t="str">
        <f>'202509ORG'!O133</f>
        <v>MMG005-2</v>
      </c>
      <c r="D138" s="151" t="str">
        <f>'202509ORG'!I133</f>
        <v>Kontrolna karta Afrika-neoznačena</v>
      </c>
      <c r="E138" s="151" t="str">
        <f>'202509ORG'!C133</f>
        <v>Unlabeled Africa Control Map</v>
      </c>
      <c r="F138" s="152">
        <f>'202509ORG'!J133</f>
        <v>3.23</v>
      </c>
      <c r="G138" s="152">
        <f>'202509ORG'!L133</f>
        <v>3.94</v>
      </c>
      <c r="H138" s="181"/>
      <c r="I138" s="188">
        <f t="shared" si="2"/>
        <v>0</v>
      </c>
    </row>
    <row r="139" spans="1:9" ht="64.2" customHeight="1">
      <c r="A139" s="10">
        <v>133</v>
      </c>
      <c r="B139" s="10"/>
      <c r="C139" s="150" t="str">
        <f>'202509ORG'!O134</f>
        <v>MMG006</v>
      </c>
      <c r="D139" s="151" t="str">
        <f>'202509ORG'!I134</f>
        <v>Sestavljanka Azija</v>
      </c>
      <c r="E139" s="151" t="str">
        <f>'202509ORG'!C134</f>
        <v>Puzzle Map of Asia</v>
      </c>
      <c r="F139" s="152">
        <f>'202509ORG'!J134</f>
        <v>28.07</v>
      </c>
      <c r="G139" s="152">
        <f>'202509ORG'!L134</f>
        <v>34.25</v>
      </c>
      <c r="H139" s="181"/>
      <c r="I139" s="188">
        <f t="shared" si="2"/>
        <v>0</v>
      </c>
    </row>
    <row r="140" spans="1:9" ht="57" customHeight="1">
      <c r="A140" s="10">
        <v>134</v>
      </c>
      <c r="B140" s="10"/>
      <c r="C140" s="150" t="str">
        <f>'202509ORG'!O135</f>
        <v>MMG006-S</v>
      </c>
      <c r="D140" s="151" t="s">
        <v>1886</v>
      </c>
      <c r="E140" s="151" t="str">
        <f>'202509ORG'!C135</f>
        <v xml:space="preserve"> Puzzle Map： Asia small</v>
      </c>
      <c r="F140" s="152">
        <f>'202509ORG'!J135</f>
        <v>16.5</v>
      </c>
      <c r="G140" s="152">
        <f>'202509ORG'!L135</f>
        <v>20.13</v>
      </c>
      <c r="H140" s="181"/>
      <c r="I140" s="188">
        <f t="shared" si="2"/>
        <v>0</v>
      </c>
    </row>
    <row r="141" spans="1:9" ht="55.2" customHeight="1">
      <c r="A141" s="10">
        <v>135</v>
      </c>
      <c r="B141" s="10"/>
      <c r="C141" s="150" t="str">
        <f>'202509ORG'!O136</f>
        <v>MMG006-1</v>
      </c>
      <c r="D141" s="151" t="str">
        <f>'202509ORG'!I136</f>
        <v>Kontrola karta Azija-označeno</v>
      </c>
      <c r="E141" s="151" t="str">
        <f>'202509ORG'!C136</f>
        <v>Labeled Asia Control Map</v>
      </c>
      <c r="F141" s="152">
        <f>'202509ORG'!J136</f>
        <v>3.23</v>
      </c>
      <c r="G141" s="152">
        <f>'202509ORG'!L136</f>
        <v>3.94</v>
      </c>
      <c r="H141" s="181"/>
      <c r="I141" s="188">
        <f t="shared" si="2"/>
        <v>0</v>
      </c>
    </row>
    <row r="142" spans="1:9" ht="64.2" customHeight="1">
      <c r="A142" s="10">
        <v>136</v>
      </c>
      <c r="B142" s="10"/>
      <c r="C142" s="150" t="str">
        <f>'202509ORG'!O137</f>
        <v>MMG006-2</v>
      </c>
      <c r="D142" s="151" t="str">
        <f>'202509ORG'!I137</f>
        <v>Kontrolna karta Azija-neoznačeno</v>
      </c>
      <c r="E142" s="151" t="str">
        <f>'202509ORG'!C137</f>
        <v>Unlabeled Asia Control Map</v>
      </c>
      <c r="F142" s="152">
        <f>'202509ORG'!J137</f>
        <v>3.23</v>
      </c>
      <c r="G142" s="152">
        <f>'202509ORG'!L137</f>
        <v>3.94</v>
      </c>
      <c r="H142" s="181"/>
      <c r="I142" s="188">
        <f t="shared" si="2"/>
        <v>0</v>
      </c>
    </row>
    <row r="143" spans="1:9" ht="64.2" customHeight="1">
      <c r="A143" s="10">
        <v>137</v>
      </c>
      <c r="B143" s="10"/>
      <c r="C143" s="150" t="str">
        <f>'202509ORG'!O138</f>
        <v>MMG007</v>
      </c>
      <c r="D143" s="151" t="str">
        <f>'202509ORG'!I138</f>
        <v>Sestavljanka Avstralija</v>
      </c>
      <c r="E143" s="151" t="str">
        <f>'202509ORG'!C138</f>
        <v>Puzzle Map of Australia</v>
      </c>
      <c r="F143" s="152">
        <f>'202509ORG'!J138</f>
        <v>28.07</v>
      </c>
      <c r="G143" s="152">
        <f>'202509ORG'!L138</f>
        <v>34.25</v>
      </c>
      <c r="H143" s="181"/>
      <c r="I143" s="188">
        <f t="shared" si="2"/>
        <v>0</v>
      </c>
    </row>
    <row r="144" spans="1:9" ht="57" customHeight="1">
      <c r="A144" s="10">
        <v>138</v>
      </c>
      <c r="B144" s="10"/>
      <c r="C144" s="150" t="str">
        <f>'202509ORG'!O139</f>
        <v>MMG007-S</v>
      </c>
      <c r="D144" s="151" t="e">
        <f>'202509ORG'!I139</f>
        <v>#N/A</v>
      </c>
      <c r="E144" s="151" t="str">
        <f>'202509ORG'!C139</f>
        <v>Puzzle Map:Australia small</v>
      </c>
      <c r="F144" s="152">
        <f>'202509ORG'!J139</f>
        <v>16.5</v>
      </c>
      <c r="G144" s="152">
        <f>'202509ORG'!L139</f>
        <v>20.13</v>
      </c>
      <c r="H144" s="181"/>
      <c r="I144" s="188">
        <f t="shared" si="2"/>
        <v>0</v>
      </c>
    </row>
    <row r="145" spans="1:9" ht="54" customHeight="1">
      <c r="A145" s="10">
        <v>139</v>
      </c>
      <c r="B145" s="10"/>
      <c r="C145" s="150" t="str">
        <f>'202509ORG'!O140</f>
        <v>MMG007-1</v>
      </c>
      <c r="D145" s="151" t="str">
        <f>'202509ORG'!I140</f>
        <v>Kontrolna karta Avstralije-označena</v>
      </c>
      <c r="E145" s="151" t="str">
        <f>'202509ORG'!C140</f>
        <v>Labeled Australia Control Map</v>
      </c>
      <c r="F145" s="152">
        <f>'202509ORG'!J140</f>
        <v>3.23</v>
      </c>
      <c r="G145" s="152">
        <f>'202509ORG'!L140</f>
        <v>3.94</v>
      </c>
      <c r="H145" s="181"/>
      <c r="I145" s="188">
        <f t="shared" si="2"/>
        <v>0</v>
      </c>
    </row>
    <row r="146" spans="1:9" ht="55.2" customHeight="1">
      <c r="A146" s="10">
        <v>140</v>
      </c>
      <c r="B146" s="10"/>
      <c r="C146" s="150" t="str">
        <f>'202509ORG'!O141</f>
        <v>MMG007-2</v>
      </c>
      <c r="D146" s="151" t="str">
        <f>'202509ORG'!I141</f>
        <v>Kontrolna karta Avstralija-neoznačena</v>
      </c>
      <c r="E146" s="151" t="str">
        <f>'202509ORG'!C141</f>
        <v>Unlabeled Australia Control Map</v>
      </c>
      <c r="F146" s="152">
        <f>'202509ORG'!J141</f>
        <v>3.23</v>
      </c>
      <c r="G146" s="152">
        <f>'202509ORG'!L141</f>
        <v>3.94</v>
      </c>
      <c r="H146" s="181"/>
      <c r="I146" s="188">
        <f t="shared" si="2"/>
        <v>0</v>
      </c>
    </row>
    <row r="147" spans="1:9" ht="64.2" customHeight="1">
      <c r="A147" s="10">
        <v>141</v>
      </c>
      <c r="B147" s="10"/>
      <c r="C147" s="150" t="str">
        <f>'202509ORG'!O142</f>
        <v>MMG008</v>
      </c>
      <c r="D147" s="151" t="str">
        <f>'202509ORG'!I142</f>
        <v>Sestavljanka USA</v>
      </c>
      <c r="E147" s="151" t="str">
        <f>'202509ORG'!C142</f>
        <v>Puzzle Map of USA</v>
      </c>
      <c r="F147" s="152">
        <f>'202509ORG'!J142</f>
        <v>28.07</v>
      </c>
      <c r="G147" s="152">
        <f>'202509ORG'!L142</f>
        <v>34.25</v>
      </c>
      <c r="H147" s="181"/>
      <c r="I147" s="188">
        <f t="shared" si="2"/>
        <v>0</v>
      </c>
    </row>
    <row r="148" spans="1:9" ht="64.2" customHeight="1">
      <c r="A148" s="10">
        <v>142</v>
      </c>
      <c r="B148" s="10"/>
      <c r="C148" s="150" t="str">
        <f>'202509ORG'!O143</f>
        <v>MMG008-S</v>
      </c>
      <c r="D148" s="151" t="e">
        <f>'202509ORG'!I143</f>
        <v>#N/A</v>
      </c>
      <c r="E148" s="151" t="str">
        <f>'202509ORG'!C143</f>
        <v>Puzzle Map：The United States small</v>
      </c>
      <c r="F148" s="152">
        <f>'202509ORG'!J143</f>
        <v>16.5</v>
      </c>
      <c r="G148" s="152">
        <f>'202509ORG'!L143</f>
        <v>20.13</v>
      </c>
      <c r="H148" s="181"/>
      <c r="I148" s="188">
        <f t="shared" si="2"/>
        <v>0</v>
      </c>
    </row>
    <row r="149" spans="1:9" ht="64.2" customHeight="1">
      <c r="A149" s="10">
        <v>143</v>
      </c>
      <c r="B149" s="10"/>
      <c r="C149" s="150" t="str">
        <f>'202509ORG'!O144</f>
        <v>MMG008-1</v>
      </c>
      <c r="D149" s="151" t="str">
        <f>'202509ORG'!I144</f>
        <v>Kontrolna karta USA-označena</v>
      </c>
      <c r="E149" s="151" t="str">
        <f>'202509ORG'!C144</f>
        <v>Labeled USA Control Map</v>
      </c>
      <c r="F149" s="152">
        <f>'202509ORG'!J144</f>
        <v>3.23</v>
      </c>
      <c r="G149" s="152">
        <f>'202509ORG'!L144</f>
        <v>3.94</v>
      </c>
      <c r="H149" s="181"/>
      <c r="I149" s="188">
        <f t="shared" si="2"/>
        <v>0</v>
      </c>
    </row>
    <row r="150" spans="1:9" ht="64.2" customHeight="1">
      <c r="A150" s="10">
        <v>144</v>
      </c>
      <c r="B150" s="10"/>
      <c r="C150" s="150" t="str">
        <f>'202509ORG'!O145</f>
        <v>MMG008-2</v>
      </c>
      <c r="D150" s="151" t="str">
        <f>'202509ORG'!I145</f>
        <v>Kontrolna karta USA-neoznačena</v>
      </c>
      <c r="E150" s="151" t="str">
        <f>'202509ORG'!C145</f>
        <v>Unlabeled USA Control Map</v>
      </c>
      <c r="F150" s="152">
        <f>'202509ORG'!J145</f>
        <v>3.23</v>
      </c>
      <c r="G150" s="152">
        <f>'202509ORG'!L145</f>
        <v>3.94</v>
      </c>
      <c r="H150" s="181"/>
      <c r="I150" s="188">
        <f t="shared" si="2"/>
        <v>0</v>
      </c>
    </row>
    <row r="151" spans="1:9" ht="64.2" customHeight="1">
      <c r="A151" s="10">
        <v>145</v>
      </c>
      <c r="B151" s="10"/>
      <c r="C151" s="150" t="str">
        <f>'202509ORG'!O146</f>
        <v>MMG009</v>
      </c>
      <c r="D151" s="151" t="str">
        <f>'202509ORG'!I146</f>
        <v>Sestavljanka Kanada</v>
      </c>
      <c r="E151" s="151" t="str">
        <f>'202509ORG'!C146</f>
        <v>Puzzle Map of Canada</v>
      </c>
      <c r="F151" s="152">
        <f>'202509ORG'!J146</f>
        <v>28.07</v>
      </c>
      <c r="G151" s="152">
        <f>'202509ORG'!L146</f>
        <v>34.25</v>
      </c>
      <c r="H151" s="181"/>
      <c r="I151" s="188">
        <f t="shared" si="2"/>
        <v>0</v>
      </c>
    </row>
    <row r="152" spans="1:9" ht="64.2" customHeight="1">
      <c r="A152" s="10">
        <v>146</v>
      </c>
      <c r="B152" s="10"/>
      <c r="C152" s="150" t="str">
        <f>'202509ORG'!O147</f>
        <v>MMG009-S</v>
      </c>
      <c r="D152" s="151" t="e">
        <f>'202509ORG'!I147</f>
        <v>#N/A</v>
      </c>
      <c r="E152" s="151" t="str">
        <f>'202509ORG'!C147</f>
        <v>Puzzle Map：Canada small</v>
      </c>
      <c r="F152" s="152">
        <f>'202509ORG'!J147</f>
        <v>16.5</v>
      </c>
      <c r="G152" s="152">
        <f>'202509ORG'!L147</f>
        <v>20.13</v>
      </c>
      <c r="H152" s="181"/>
      <c r="I152" s="188">
        <f t="shared" si="2"/>
        <v>0</v>
      </c>
    </row>
    <row r="153" spans="1:9" ht="64.2" customHeight="1">
      <c r="A153" s="10">
        <v>147</v>
      </c>
      <c r="B153" s="10"/>
      <c r="C153" s="150" t="str">
        <f>'202509ORG'!O148</f>
        <v>MMG009-1</v>
      </c>
      <c r="D153" s="151" t="str">
        <f>'202509ORG'!I148</f>
        <v>Kontrolna karta Kanade-označena</v>
      </c>
      <c r="E153" s="151" t="str">
        <f>'202509ORG'!C148</f>
        <v>Labeled Canada Control Map</v>
      </c>
      <c r="F153" s="152">
        <f>'202509ORG'!J148</f>
        <v>3.23</v>
      </c>
      <c r="G153" s="152">
        <f>'202509ORG'!L148</f>
        <v>3.94</v>
      </c>
      <c r="H153" s="181"/>
      <c r="I153" s="188">
        <f t="shared" si="2"/>
        <v>0</v>
      </c>
    </row>
    <row r="154" spans="1:9" ht="64.2" customHeight="1">
      <c r="A154" s="10">
        <v>148</v>
      </c>
      <c r="B154" s="10"/>
      <c r="C154" s="150" t="str">
        <f>'202509ORG'!O149</f>
        <v>MMG009-2</v>
      </c>
      <c r="D154" s="151" t="str">
        <f>'202509ORG'!I149</f>
        <v>Kontrolna karta Kanade-neoznačena</v>
      </c>
      <c r="E154" s="151" t="str">
        <f>'202509ORG'!C149</f>
        <v>Unlabeled Canada Control Map</v>
      </c>
      <c r="F154" s="152">
        <f>'202509ORG'!J149</f>
        <v>3.23</v>
      </c>
      <c r="G154" s="152">
        <f>'202509ORG'!L149</f>
        <v>3.94</v>
      </c>
      <c r="H154" s="181"/>
      <c r="I154" s="188">
        <f t="shared" si="2"/>
        <v>0</v>
      </c>
    </row>
    <row r="155" spans="1:9" ht="64.2" customHeight="1">
      <c r="A155" s="10">
        <v>149</v>
      </c>
      <c r="B155" s="10"/>
      <c r="C155" s="150" t="str">
        <f>'202509ORG'!O150</f>
        <v>MMG0012</v>
      </c>
      <c r="D155" s="151" t="e">
        <f>'202509ORG'!I150</f>
        <v>#N/A</v>
      </c>
      <c r="E155" s="151" t="str">
        <f>'202509ORG'!C150</f>
        <v>Puzzle Map of Ocean</v>
      </c>
      <c r="F155" s="152">
        <f>'202509ORG'!J150</f>
        <v>28.07</v>
      </c>
      <c r="G155" s="152">
        <f>'202509ORG'!L150</f>
        <v>34.25</v>
      </c>
      <c r="H155" s="181"/>
      <c r="I155" s="188">
        <f t="shared" si="2"/>
        <v>0</v>
      </c>
    </row>
    <row r="156" spans="1:9" ht="60" customHeight="1">
      <c r="A156" s="10">
        <v>150</v>
      </c>
      <c r="B156" s="10"/>
      <c r="C156" s="150" t="str">
        <f>'202509ORG'!O151</f>
        <v>MMG0010</v>
      </c>
      <c r="D156" s="151" t="e">
        <f>'202509ORG'!I151</f>
        <v>#N/A</v>
      </c>
      <c r="E156" s="151" t="str">
        <f>'202509ORG'!C151</f>
        <v>Puzzle Maps Stand (No Puzzle</v>
      </c>
      <c r="F156" s="152">
        <f>'202509ORG'!J151</f>
        <v>90.48</v>
      </c>
      <c r="G156" s="152">
        <f>'202509ORG'!L151</f>
        <v>110.39</v>
      </c>
      <c r="H156" s="181"/>
      <c r="I156" s="188">
        <f t="shared" si="2"/>
        <v>0</v>
      </c>
    </row>
    <row r="157" spans="1:9" ht="43.5" customHeight="1">
      <c r="A157" s="10">
        <v>151</v>
      </c>
      <c r="B157" s="10"/>
      <c r="C157" s="150" t="str">
        <f>'202509ORG'!O152</f>
        <v>MMG0011</v>
      </c>
      <c r="D157" s="151" t="str">
        <f>'202509ORG'!I152</f>
        <v>Omara za Sestavljanka 1-ne vključuje Sestavljanka</v>
      </c>
      <c r="E157" s="151" t="str">
        <f>'202509ORG'!C152</f>
        <v>Puzzle Maps Cabinet 1 (NO Puzzle)</v>
      </c>
      <c r="F157" s="152">
        <f>'202509ORG'!J152</f>
        <v>106.88</v>
      </c>
      <c r="G157" s="152">
        <f>'202509ORG'!L152</f>
        <v>130.38999999999999</v>
      </c>
      <c r="H157" s="181"/>
      <c r="I157" s="188">
        <f t="shared" si="2"/>
        <v>0</v>
      </c>
    </row>
    <row r="158" spans="1:9" ht="43.5" customHeight="1">
      <c r="A158" s="10">
        <v>152</v>
      </c>
      <c r="B158" s="10" t="e" vm="2">
        <v>#VALUE!</v>
      </c>
      <c r="C158" s="150" t="s">
        <v>1895</v>
      </c>
      <c r="D158" s="151" t="s">
        <v>1896</v>
      </c>
      <c r="E158" s="151" t="s">
        <v>1897</v>
      </c>
      <c r="F158" s="152">
        <v>45.6</v>
      </c>
      <c r="G158" s="152">
        <f>F158*1.22</f>
        <v>55.631999999999998</v>
      </c>
      <c r="H158" s="181"/>
      <c r="I158" s="188">
        <f t="shared" si="2"/>
        <v>0</v>
      </c>
    </row>
    <row r="159" spans="1:9" ht="41.25" customHeight="1">
      <c r="A159" s="10">
        <v>153</v>
      </c>
      <c r="B159" s="10"/>
      <c r="C159" s="150" t="str">
        <f>'202509ORG'!O153</f>
        <v>MMG0032</v>
      </c>
      <c r="D159" s="151" t="str">
        <f>'202509ORG'!I153</f>
        <v>Zemljevid sveta z 36 zastavicami</v>
      </c>
      <c r="E159" s="151" t="str">
        <f>'202509ORG'!C153</f>
        <v>world map and flagers</v>
      </c>
      <c r="F159" s="152">
        <f>'202509ORG'!J153</f>
        <v>36.380000000000003</v>
      </c>
      <c r="G159" s="152">
        <f>'202509ORG'!L153</f>
        <v>44.38</v>
      </c>
      <c r="H159" s="181"/>
      <c r="I159" s="188">
        <f t="shared" si="2"/>
        <v>0</v>
      </c>
    </row>
    <row r="160" spans="1:9" ht="41.25" customHeight="1">
      <c r="A160" s="10">
        <v>154</v>
      </c>
      <c r="B160" s="10"/>
      <c r="C160" s="150" t="str">
        <f>'202509ORG'!O154</f>
        <v>MMG0033</v>
      </c>
      <c r="D160" s="151" t="str">
        <f>'202509ORG'!I154</f>
        <v>Globus kopno &amp; morje</v>
      </c>
      <c r="E160" s="151" t="str">
        <f>'202509ORG'!C154</f>
        <v>Global Land &amp; See</v>
      </c>
      <c r="F160" s="152">
        <f>'202509ORG'!J154</f>
        <v>36.380000000000003</v>
      </c>
      <c r="G160" s="152">
        <f>'202509ORG'!L154</f>
        <v>44.38</v>
      </c>
      <c r="H160" s="181"/>
      <c r="I160" s="188">
        <f t="shared" si="2"/>
        <v>0</v>
      </c>
    </row>
    <row r="161" spans="1:9" ht="47.25" customHeight="1">
      <c r="A161" s="10">
        <v>155</v>
      </c>
      <c r="B161" s="10"/>
      <c r="C161" s="150" t="str">
        <f>'202509ORG'!O155</f>
        <v>MMG0034</v>
      </c>
      <c r="D161" s="151" t="str">
        <f>'202509ORG'!I155</f>
        <v>Globus - deli sveta,celine</v>
      </c>
      <c r="E161" s="151" t="str">
        <f>'202509ORG'!C155</f>
        <v>Global of the world parts</v>
      </c>
      <c r="F161" s="152">
        <f>'202509ORG'!J155</f>
        <v>36.380000000000003</v>
      </c>
      <c r="G161" s="152">
        <f>'202509ORG'!L155</f>
        <v>44.38</v>
      </c>
      <c r="H161" s="181"/>
      <c r="I161" s="188">
        <f t="shared" si="2"/>
        <v>0</v>
      </c>
    </row>
    <row r="162" spans="1:9" ht="37.5" customHeight="1">
      <c r="A162" s="10">
        <v>156</v>
      </c>
      <c r="B162" s="10"/>
      <c r="C162" s="150" t="str">
        <f>'202509ORG'!O156</f>
        <v>MMG0035</v>
      </c>
      <c r="D162" s="151" t="str">
        <f>'202509ORG'!I156</f>
        <v>Astralna karta</v>
      </c>
      <c r="E162" s="151" t="str">
        <f>'202509ORG'!C156</f>
        <v>Astral Map</v>
      </c>
      <c r="F162" s="152">
        <f>'202509ORG'!J156</f>
        <v>29.63</v>
      </c>
      <c r="G162" s="152">
        <f>'202509ORG'!L156</f>
        <v>36.15</v>
      </c>
      <c r="H162" s="181"/>
      <c r="I162" s="188">
        <f t="shared" si="2"/>
        <v>0</v>
      </c>
    </row>
    <row r="163" spans="1:9" ht="54" customHeight="1">
      <c r="A163" s="10">
        <v>157</v>
      </c>
      <c r="B163" s="10"/>
      <c r="C163" s="150" t="str">
        <f>'202509ORG'!O157</f>
        <v xml:space="preserve">MMG0035-1   </v>
      </c>
      <c r="D163" s="151" t="str">
        <f>'202509ORG'!I157</f>
        <v>Tabla osončja s premikajočimi planeti</v>
      </c>
      <c r="E163" s="151" t="str">
        <f>'202509ORG'!C157</f>
        <v xml:space="preserve">New Planet </v>
      </c>
      <c r="F163" s="154">
        <f>'202509ORG'!J157</f>
        <v>53.56</v>
      </c>
      <c r="G163" s="154">
        <f>'202509ORG'!L157</f>
        <v>65.34</v>
      </c>
      <c r="H163" s="181"/>
      <c r="I163" s="188">
        <f t="shared" si="2"/>
        <v>0</v>
      </c>
    </row>
    <row r="164" spans="1:9" ht="39" customHeight="1">
      <c r="A164" s="10">
        <v>158</v>
      </c>
      <c r="B164" s="10"/>
      <c r="C164" s="150" t="str">
        <f>'202509ORG'!O158</f>
        <v>MMG0036</v>
      </c>
      <c r="D164" s="151" t="str">
        <f>'202509ORG'!I158</f>
        <v>Peščene table kopno &amp; voda</v>
      </c>
      <c r="E164" s="151" t="str">
        <f>'202509ORG'!C158</f>
        <v>Land Form Cards with box</v>
      </c>
      <c r="F164" s="152">
        <f>'202509ORG'!J158</f>
        <v>23.56</v>
      </c>
      <c r="G164" s="152">
        <f>'202509ORG'!L158</f>
        <v>28.74</v>
      </c>
      <c r="H164" s="181"/>
      <c r="I164" s="188">
        <f t="shared" si="2"/>
        <v>0</v>
      </c>
    </row>
    <row r="165" spans="1:9" ht="66" customHeight="1">
      <c r="A165" s="10">
        <v>159</v>
      </c>
      <c r="B165" s="10"/>
      <c r="C165" s="150" t="str">
        <f>'202509ORG'!O159</f>
        <v>MMG0037</v>
      </c>
      <c r="D165" s="151" t="str">
        <f>'202509ORG'!I159</f>
        <v>Zastave južno ameriških držav</v>
      </c>
      <c r="E165" s="151" t="str">
        <f>'202509ORG'!C159</f>
        <v xml:space="preserve">South America Flag </v>
      </c>
      <c r="F165" s="152">
        <f>'202509ORG'!J159</f>
        <v>18.649999999999999</v>
      </c>
      <c r="G165" s="152">
        <f>'202509ORG'!L159</f>
        <v>22.75</v>
      </c>
      <c r="H165" s="181"/>
      <c r="I165" s="188">
        <f t="shared" si="2"/>
        <v>0</v>
      </c>
    </row>
    <row r="166" spans="1:9" ht="66" customHeight="1">
      <c r="A166" s="10">
        <v>160</v>
      </c>
      <c r="B166" s="10"/>
      <c r="C166" s="150" t="str">
        <f>'202509ORG'!O160</f>
        <v>MMG0038</v>
      </c>
      <c r="D166" s="151" t="e">
        <f>'202509ORG'!I160</f>
        <v>#N/A</v>
      </c>
      <c r="E166" s="151" t="str">
        <f>'202509ORG'!C160</f>
        <v>Europe flag stands</v>
      </c>
      <c r="F166" s="152">
        <f>'202509ORG'!J160</f>
        <v>33.9</v>
      </c>
      <c r="G166" s="152">
        <f>'202509ORG'!L160</f>
        <v>41.36</v>
      </c>
      <c r="H166" s="181"/>
      <c r="I166" s="188">
        <f t="shared" si="2"/>
        <v>0</v>
      </c>
    </row>
    <row r="167" spans="1:9" ht="66" customHeight="1">
      <c r="A167" s="10">
        <v>161</v>
      </c>
      <c r="B167" s="10"/>
      <c r="C167" s="150" t="str">
        <f>'202509ORG'!O161</f>
        <v>MMG0039</v>
      </c>
      <c r="D167" s="151" t="e">
        <f>'202509ORG'!I161</f>
        <v>#N/A</v>
      </c>
      <c r="E167" s="151" t="str">
        <f>'202509ORG'!C161</f>
        <v>North America flag stands</v>
      </c>
      <c r="F167" s="152">
        <f>'202509ORG'!J161</f>
        <v>33.9</v>
      </c>
      <c r="G167" s="152">
        <f>'202509ORG'!L161</f>
        <v>41.36</v>
      </c>
      <c r="H167" s="181"/>
      <c r="I167" s="188">
        <f t="shared" si="2"/>
        <v>0</v>
      </c>
    </row>
    <row r="168" spans="1:9" ht="66" customHeight="1">
      <c r="A168" s="10">
        <v>162</v>
      </c>
      <c r="B168" s="10"/>
      <c r="C168" s="150" t="str">
        <f>'202509ORG'!O162</f>
        <v>MMG0040</v>
      </c>
      <c r="D168" s="151" t="e">
        <f>'202509ORG'!I162</f>
        <v>#N/A</v>
      </c>
      <c r="E168" s="151" t="str">
        <f>'202509ORG'!C162</f>
        <v>Australia Flag stands</v>
      </c>
      <c r="F168" s="152">
        <f>'202509ORG'!J162</f>
        <v>18.649999999999999</v>
      </c>
      <c r="G168" s="152">
        <f>'202509ORG'!L162</f>
        <v>22.75</v>
      </c>
      <c r="H168" s="181"/>
      <c r="I168" s="188">
        <f t="shared" si="2"/>
        <v>0</v>
      </c>
    </row>
    <row r="169" spans="1:9" ht="66" customHeight="1">
      <c r="A169" s="10">
        <v>163</v>
      </c>
      <c r="B169" s="10"/>
      <c r="C169" s="150" t="str">
        <f>'202509ORG'!O163</f>
        <v>MMG0041</v>
      </c>
      <c r="D169" s="151" t="e">
        <f>'202509ORG'!I163</f>
        <v>#N/A</v>
      </c>
      <c r="E169" s="151" t="str">
        <f>'202509ORG'!C163</f>
        <v>Asia flag stands</v>
      </c>
      <c r="F169" s="152">
        <f>'202509ORG'!J163</f>
        <v>33.9</v>
      </c>
      <c r="G169" s="152">
        <f>'202509ORG'!L163</f>
        <v>41.36</v>
      </c>
      <c r="H169" s="181"/>
      <c r="I169" s="188">
        <f t="shared" si="2"/>
        <v>0</v>
      </c>
    </row>
    <row r="170" spans="1:9" ht="66" customHeight="1">
      <c r="A170" s="10">
        <v>164</v>
      </c>
      <c r="B170" s="10"/>
      <c r="C170" s="150" t="str">
        <f>'202509ORG'!O164</f>
        <v>MMG0042</v>
      </c>
      <c r="D170" s="151" t="e">
        <f>'202509ORG'!I164</f>
        <v>#N/A</v>
      </c>
      <c r="E170" s="151" t="str">
        <f>'202509ORG'!C164</f>
        <v>Africa Flag Stands</v>
      </c>
      <c r="F170" s="152">
        <f>'202509ORG'!J164</f>
        <v>33.9</v>
      </c>
      <c r="G170" s="152">
        <f>'202509ORG'!L164</f>
        <v>41.36</v>
      </c>
      <c r="H170" s="181"/>
      <c r="I170" s="188">
        <f t="shared" si="2"/>
        <v>0</v>
      </c>
    </row>
    <row r="171" spans="1:9" s="1" customFormat="1" ht="75" customHeight="1">
      <c r="A171" s="10">
        <v>165</v>
      </c>
      <c r="B171" s="19"/>
      <c r="C171" s="157" t="str">
        <f>'202509ORG'!O165</f>
        <v>MMG0043</v>
      </c>
      <c r="D171" s="158" t="e">
        <f>'202509ORG'!I165</f>
        <v>#N/A</v>
      </c>
      <c r="E171" s="158" t="str">
        <f>'202509ORG'!C165</f>
        <v>Earth Core puzzle</v>
      </c>
      <c r="F171" s="156">
        <f>'202509ORG'!J165</f>
        <v>9.41</v>
      </c>
      <c r="G171" s="156">
        <f>'202509ORG'!L165</f>
        <v>11.48</v>
      </c>
      <c r="H171" s="182"/>
      <c r="I171" s="188">
        <f t="shared" si="2"/>
        <v>0</v>
      </c>
    </row>
    <row r="172" spans="1:9" s="1" customFormat="1" ht="84" customHeight="1">
      <c r="A172" s="10">
        <v>166</v>
      </c>
      <c r="B172" s="19"/>
      <c r="C172" s="157" t="str">
        <f>'202509ORG'!O166</f>
        <v>MMG0019</v>
      </c>
      <c r="D172" s="158" t="e">
        <f>'202509ORG'!I166</f>
        <v>#N/A</v>
      </c>
      <c r="E172" s="158" t="str">
        <f>'202509ORG'!C166</f>
        <v>Land and Water Form Trays</v>
      </c>
      <c r="F172" s="156">
        <f>'202509ORG'!J166</f>
        <v>67.48</v>
      </c>
      <c r="G172" s="156">
        <f>'202509ORG'!L166</f>
        <v>82.33</v>
      </c>
      <c r="H172" s="182"/>
      <c r="I172" s="188">
        <f t="shared" si="2"/>
        <v>0</v>
      </c>
    </row>
    <row r="173" spans="1:9" ht="48" customHeight="1">
      <c r="A173" s="10">
        <v>167</v>
      </c>
      <c r="B173" s="10"/>
      <c r="C173" s="150" t="str">
        <f>'202509ORG'!O167</f>
        <v>MML001</v>
      </c>
      <c r="D173" s="151" t="str">
        <f>'202509ORG'!I167</f>
        <v>Peščena abeceda – male tiskane črke (angleška)</v>
      </c>
      <c r="E173" s="151" t="str">
        <f>'202509ORG'!C167</f>
        <v>Lower Case Sandpaper Letters - Print</v>
      </c>
      <c r="F173" s="152">
        <f>'202509ORG'!J167</f>
        <v>28.6</v>
      </c>
      <c r="G173" s="152">
        <f>'202509ORG'!L167</f>
        <v>34.89</v>
      </c>
      <c r="H173" s="181"/>
      <c r="I173" s="188">
        <f t="shared" si="2"/>
        <v>0</v>
      </c>
    </row>
    <row r="174" spans="1:9" ht="54" customHeight="1">
      <c r="A174" s="10">
        <v>168</v>
      </c>
      <c r="B174" s="10"/>
      <c r="C174" s="150" t="str">
        <f>'202509ORG'!O168</f>
        <v>MML002</v>
      </c>
      <c r="D174" s="151" t="e">
        <f>'202509ORG'!I168</f>
        <v>#N/A</v>
      </c>
      <c r="E174" s="151" t="str">
        <f>'202509ORG'!C168</f>
        <v>Lower Case Sandpaper Letters - Cursive</v>
      </c>
      <c r="F174" s="152">
        <f>'202509ORG'!J168</f>
        <v>28.6</v>
      </c>
      <c r="G174" s="152">
        <f>'202509ORG'!L168</f>
        <v>34.89</v>
      </c>
      <c r="H174" s="181"/>
      <c r="I174" s="188">
        <f t="shared" si="2"/>
        <v>0</v>
      </c>
    </row>
    <row r="175" spans="1:9" ht="47.25" customHeight="1">
      <c r="A175" s="10">
        <v>169</v>
      </c>
      <c r="B175" s="10"/>
      <c r="C175" s="150" t="str">
        <f>'202509ORG'!O169</f>
        <v>MML003</v>
      </c>
      <c r="D175" s="151" t="e">
        <f>'202509ORG'!I169</f>
        <v>#N/A</v>
      </c>
      <c r="E175" s="151" t="str">
        <f>'202509ORG'!C169</f>
        <v>Lower Case Double Sandpaper Letters - Print</v>
      </c>
      <c r="F175" s="152">
        <f>'202509ORG'!J169</f>
        <v>32</v>
      </c>
      <c r="G175" s="152">
        <f>'202509ORG'!L169</f>
        <v>39.04</v>
      </c>
      <c r="H175" s="181"/>
      <c r="I175" s="188">
        <f t="shared" si="2"/>
        <v>0</v>
      </c>
    </row>
    <row r="176" spans="1:9" ht="48.75" customHeight="1">
      <c r="A176" s="10">
        <v>170</v>
      </c>
      <c r="B176" s="10"/>
      <c r="C176" s="150" t="str">
        <f>'202509ORG'!O170</f>
        <v>MML004</v>
      </c>
      <c r="D176" s="151" t="e">
        <f>'202509ORG'!I170</f>
        <v>#N/A</v>
      </c>
      <c r="E176" s="151" t="str">
        <f>'202509ORG'!C170</f>
        <v>Lower Case Double Sandpaper Letters - Cursive</v>
      </c>
      <c r="F176" s="152">
        <f>'202509ORG'!J170</f>
        <v>32</v>
      </c>
      <c r="G176" s="152">
        <f>'202509ORG'!L170</f>
        <v>39.04</v>
      </c>
      <c r="H176" s="181"/>
      <c r="I176" s="188">
        <f t="shared" si="2"/>
        <v>0</v>
      </c>
    </row>
    <row r="177" spans="1:9" ht="67.5" customHeight="1">
      <c r="A177" s="10">
        <v>171</v>
      </c>
      <c r="B177" s="10"/>
      <c r="C177" s="150" t="str">
        <f>'202509ORG'!O171</f>
        <v>MML005</v>
      </c>
      <c r="D177" s="151" t="e">
        <f>'202509ORG'!I171</f>
        <v>#N/A</v>
      </c>
      <c r="E177" s="151" t="str">
        <f>'202509ORG'!C171</f>
        <v>Capital Case Sandpaper Letters - Cursive</v>
      </c>
      <c r="F177" s="152">
        <f>'202509ORG'!J171</f>
        <v>28.6</v>
      </c>
      <c r="G177" s="152">
        <f>'202509ORG'!L171</f>
        <v>34.89</v>
      </c>
      <c r="H177" s="181"/>
      <c r="I177" s="188">
        <f t="shared" si="2"/>
        <v>0</v>
      </c>
    </row>
    <row r="178" spans="1:9" ht="52.5" customHeight="1">
      <c r="A178" s="10">
        <v>172</v>
      </c>
      <c r="B178" s="10"/>
      <c r="C178" s="150" t="str">
        <f>'202509ORG'!O172</f>
        <v>MML006</v>
      </c>
      <c r="D178" s="151" t="str">
        <f>'202509ORG'!I172</f>
        <v>Peščena abeceda – velike tiskane črke (angleška)</v>
      </c>
      <c r="E178" s="151" t="str">
        <f>'202509ORG'!C172</f>
        <v>Capital Case Sandpaper Letters - Print</v>
      </c>
      <c r="F178" s="152">
        <f>'202509ORG'!J172</f>
        <v>29</v>
      </c>
      <c r="G178" s="152">
        <f>'202509ORG'!L172</f>
        <v>35.380000000000003</v>
      </c>
      <c r="H178" s="181"/>
      <c r="I178" s="188">
        <f t="shared" si="2"/>
        <v>0</v>
      </c>
    </row>
    <row r="179" spans="1:9" ht="66" customHeight="1">
      <c r="A179" s="10">
        <v>173</v>
      </c>
      <c r="B179" s="10"/>
      <c r="C179" s="150" t="str">
        <f>'202509ORG'!O173</f>
        <v>MML006-1</v>
      </c>
      <c r="D179" s="151" t="str">
        <f>'202509ORG'!I173</f>
        <v>Mala peščena abeceda – velike in male tiskane črke (angleška)</v>
      </c>
      <c r="E179" s="151" t="str">
        <f>'202509ORG'!C173</f>
        <v>Little red and blue sand sheet in English</v>
      </c>
      <c r="F179" s="152">
        <f>'202509ORG'!J173</f>
        <v>26.5</v>
      </c>
      <c r="G179" s="152">
        <f>'202509ORG'!L173</f>
        <v>32.33</v>
      </c>
      <c r="H179" s="181"/>
      <c r="I179" s="188">
        <f t="shared" si="2"/>
        <v>0</v>
      </c>
    </row>
    <row r="180" spans="1:9" ht="54" customHeight="1">
      <c r="A180" s="10">
        <v>174</v>
      </c>
      <c r="B180" s="10"/>
      <c r="C180" s="150" t="str">
        <f>'202509ORG'!O174</f>
        <v xml:space="preserve">MML0024    </v>
      </c>
      <c r="D180" s="151" t="str">
        <f>'202509ORG'!I174</f>
        <v>Pladenj z peskom</v>
      </c>
      <c r="E180" s="151" t="str">
        <f>'202509ORG'!C174</f>
        <v>Sand Tray (with Sand)</v>
      </c>
      <c r="F180" s="154">
        <f>'202509ORG'!J174</f>
        <v>30.38</v>
      </c>
      <c r="G180" s="154">
        <f>'202509ORG'!L174</f>
        <v>37.06</v>
      </c>
      <c r="H180" s="181"/>
      <c r="I180" s="188">
        <f t="shared" si="2"/>
        <v>0</v>
      </c>
    </row>
    <row r="181" spans="1:9" ht="40.5" customHeight="1">
      <c r="A181" s="10">
        <v>175</v>
      </c>
      <c r="B181" s="10"/>
      <c r="C181" s="150" t="str">
        <f>'202509ORG'!O175</f>
        <v>MML007</v>
      </c>
      <c r="D181" s="151" t="str">
        <f>'202509ORG'!I175</f>
        <v>Mala premična abeceda – male tiskane črke</v>
      </c>
      <c r="E181" s="151" t="str">
        <f>'202509ORG'!C175</f>
        <v xml:space="preserve"> Wood - Small Movable Alphabet LOW CASE(Red &amp; Blue)</v>
      </c>
      <c r="F181" s="152">
        <f>'202509ORG'!J175</f>
        <v>42.63</v>
      </c>
      <c r="G181" s="152">
        <f>'202509ORG'!L175</f>
        <v>52.01</v>
      </c>
      <c r="H181" s="181"/>
      <c r="I181" s="188">
        <f t="shared" si="2"/>
        <v>0</v>
      </c>
    </row>
    <row r="182" spans="1:9" ht="72" customHeight="1">
      <c r="A182" s="10">
        <v>176</v>
      </c>
      <c r="B182" s="10"/>
      <c r="C182" s="150" t="str">
        <f>'202509ORG'!O176</f>
        <v>MML007-C</v>
      </c>
      <c r="D182" s="151" t="e">
        <f>'202509ORG'!I176</f>
        <v>#N/A</v>
      </c>
      <c r="E182" s="151" t="str">
        <f>'202509ORG'!C176</f>
        <v xml:space="preserve">Small Movable Alphabet, Wood，CAPITAL CASE WITH BOX </v>
      </c>
      <c r="F182" s="152">
        <f>'202509ORG'!J176</f>
        <v>42.5</v>
      </c>
      <c r="G182" s="152">
        <f>'202509ORG'!L176</f>
        <v>51.85</v>
      </c>
      <c r="H182" s="181"/>
      <c r="I182" s="188">
        <f t="shared" si="2"/>
        <v>0</v>
      </c>
    </row>
    <row r="183" spans="1:9" ht="61.2" customHeight="1">
      <c r="A183" s="10">
        <v>177</v>
      </c>
      <c r="B183" s="10"/>
      <c r="C183" s="150" t="str">
        <f>'202509ORG'!O177</f>
        <v>MML008</v>
      </c>
      <c r="D183" s="151" t="str">
        <f>'202509ORG'!I177</f>
        <v>Velika premična abeceda – male tiskane črke</v>
      </c>
      <c r="E183" s="151" t="str">
        <f>'202509ORG'!C177</f>
        <v>Wood - Large Movable Alphabet LOW CASE(Red &amp; Blue)</v>
      </c>
      <c r="F183" s="152">
        <f>'202509ORG'!J177</f>
        <v>54.36</v>
      </c>
      <c r="G183" s="152">
        <f>'202509ORG'!L177</f>
        <v>66.319999999999993</v>
      </c>
      <c r="H183" s="181"/>
      <c r="I183" s="188">
        <f t="shared" si="2"/>
        <v>0</v>
      </c>
    </row>
    <row r="184" spans="1:9" ht="62.25" customHeight="1">
      <c r="A184" s="10">
        <v>178</v>
      </c>
      <c r="B184" s="10"/>
      <c r="C184" s="150" t="str">
        <f>'202509ORG'!O178</f>
        <v>MML008-C</v>
      </c>
      <c r="D184" s="151" t="e">
        <f>'202509ORG'!I178</f>
        <v>#N/A</v>
      </c>
      <c r="E184" s="151" t="str">
        <f>'202509ORG'!C178</f>
        <v xml:space="preserve">Wood - Large Movable Alphabet (Red &amp; Blue) </v>
      </c>
      <c r="F184" s="152">
        <f>'202509ORG'!J178</f>
        <v>56</v>
      </c>
      <c r="G184" s="152">
        <f>'202509ORG'!L178</f>
        <v>68.319999999999993</v>
      </c>
      <c r="H184" s="181"/>
      <c r="I184" s="188">
        <f t="shared" si="2"/>
        <v>0</v>
      </c>
    </row>
    <row r="185" spans="1:9" ht="67.2" customHeight="1">
      <c r="A185" s="10">
        <v>179</v>
      </c>
      <c r="B185" s="10"/>
      <c r="C185" s="150" t="str">
        <f>'202509ORG'!O179</f>
        <v>MML009</v>
      </c>
      <c r="D185" s="151" t="str">
        <f>'202509ORG'!I179</f>
        <v>Kovinski liki z 2 stojaloma</v>
      </c>
      <c r="E185" s="151" t="str">
        <f>'202509ORG'!C179</f>
        <v>Metal Insets With 2 Stands</v>
      </c>
      <c r="F185" s="152">
        <f>'202509ORG'!J179</f>
        <v>67.56</v>
      </c>
      <c r="G185" s="152">
        <f>'202509ORG'!L179</f>
        <v>82.42</v>
      </c>
      <c r="H185" s="181"/>
      <c r="I185" s="188">
        <f t="shared" si="2"/>
        <v>0</v>
      </c>
    </row>
    <row r="186" spans="1:9" ht="67.2" customHeight="1">
      <c r="A186" s="10">
        <v>180</v>
      </c>
      <c r="B186" s="10"/>
      <c r="C186" s="150" t="str">
        <f>'202509ORG'!O180</f>
        <v>MML009-1</v>
      </c>
      <c r="D186" s="151" t="e">
        <f>'202509ORG'!I180</f>
        <v>#N/A</v>
      </c>
      <c r="E186" s="151" t="str">
        <f>'202509ORG'!C180</f>
        <v>The Metal only</v>
      </c>
      <c r="F186" s="152">
        <f>'202509ORG'!J180</f>
        <v>35</v>
      </c>
      <c r="G186" s="152">
        <f>'202509ORG'!L180</f>
        <v>42.7</v>
      </c>
      <c r="H186" s="181"/>
      <c r="I186" s="188">
        <f t="shared" si="2"/>
        <v>0</v>
      </c>
    </row>
    <row r="187" spans="1:9" ht="67.2" customHeight="1">
      <c r="A187" s="10">
        <v>181</v>
      </c>
      <c r="B187" s="10"/>
      <c r="C187" s="150" t="str">
        <f>'202509ORG'!O181</f>
        <v>MML009-2</v>
      </c>
      <c r="D187" s="151" t="e">
        <f>'202509ORG'!I181</f>
        <v>#N/A</v>
      </c>
      <c r="E187" s="151" t="str">
        <f>'202509ORG'!C181</f>
        <v>The Metal try only</v>
      </c>
      <c r="F187" s="152">
        <f>'202509ORG'!J181</f>
        <v>35</v>
      </c>
      <c r="G187" s="152">
        <f>'202509ORG'!L181</f>
        <v>42.7</v>
      </c>
      <c r="H187" s="181"/>
      <c r="I187" s="188">
        <f t="shared" si="2"/>
        <v>0</v>
      </c>
    </row>
    <row r="188" spans="1:9" ht="48" customHeight="1">
      <c r="A188" s="10">
        <v>182</v>
      </c>
      <c r="B188" s="10"/>
      <c r="C188" s="150" t="str">
        <f>'202509ORG'!O182</f>
        <v>MML0010</v>
      </c>
      <c r="D188" s="151" t="str">
        <f>'202509ORG'!I182</f>
        <v>Predstavitveni pladenj za kovinske like</v>
      </c>
      <c r="E188" s="151" t="str">
        <f>'202509ORG'!C182</f>
        <v xml:space="preserve"> Metal Insets Tracing Tray</v>
      </c>
      <c r="F188" s="152">
        <f>'202509ORG'!J182</f>
        <v>19.5</v>
      </c>
      <c r="G188" s="152">
        <f>'202509ORG'!L182</f>
        <v>23.79</v>
      </c>
      <c r="H188" s="181"/>
      <c r="I188" s="188">
        <f t="shared" si="2"/>
        <v>0</v>
      </c>
    </row>
    <row r="189" spans="1:9" ht="47.25" customHeight="1">
      <c r="A189" s="10">
        <v>183</v>
      </c>
      <c r="B189" s="10"/>
      <c r="C189" s="150" t="str">
        <f>'202509ORG'!O183</f>
        <v xml:space="preserve">MML0010-1      </v>
      </c>
      <c r="D189" s="151" t="str">
        <f>'202509ORG'!I183</f>
        <v>Škatlica za papir (14x14cm)</v>
      </c>
      <c r="E189" s="151" t="str">
        <f>'202509ORG'!C183</f>
        <v>Wooden box for paper (14x14CM)</v>
      </c>
      <c r="F189" s="152">
        <f>'202509ORG'!J183</f>
        <v>9.84</v>
      </c>
      <c r="G189" s="152">
        <f>'202509ORG'!L183</f>
        <v>12</v>
      </c>
      <c r="H189" s="181"/>
      <c r="I189" s="188">
        <f t="shared" si="2"/>
        <v>0</v>
      </c>
    </row>
    <row r="190" spans="1:9" ht="72" customHeight="1">
      <c r="A190" s="10">
        <v>184</v>
      </c>
      <c r="B190" s="6"/>
      <c r="C190" s="150" t="str">
        <f>'202509ORG'!O184</f>
        <v>MML0011</v>
      </c>
      <c r="D190" s="151" t="e">
        <f>'202509ORG'!I184</f>
        <v>#N/A</v>
      </c>
      <c r="E190" s="151" t="str">
        <f>'202509ORG'!C184</f>
        <v>Shelving Unit for Metal Inset Material</v>
      </c>
      <c r="F190" s="152">
        <f>'202509ORG'!J184</f>
        <v>72</v>
      </c>
      <c r="G190" s="152">
        <f>'202509ORG'!L184</f>
        <v>87.84</v>
      </c>
      <c r="H190" s="181"/>
      <c r="I190" s="188">
        <f t="shared" si="2"/>
        <v>0</v>
      </c>
    </row>
    <row r="191" spans="1:9" ht="45" customHeight="1">
      <c r="A191" s="10">
        <v>185</v>
      </c>
      <c r="B191" s="6"/>
      <c r="C191" s="150" t="str">
        <f>'202509ORG'!O185</f>
        <v>MML0012</v>
      </c>
      <c r="D191" s="151" t="str">
        <f>'202509ORG'!I185</f>
        <v>Komplet 11 stojal za barvice</v>
      </c>
      <c r="E191" s="151" t="str">
        <f>'202509ORG'!C185</f>
        <v>Set of 11 Colored Pencil Holders- 1</v>
      </c>
      <c r="F191" s="152">
        <f>'202509ORG'!J185</f>
        <v>25.4</v>
      </c>
      <c r="G191" s="152">
        <f>'202509ORG'!L185</f>
        <v>30.99</v>
      </c>
      <c r="H191" s="181"/>
      <c r="I191" s="188">
        <f t="shared" si="2"/>
        <v>0</v>
      </c>
    </row>
    <row r="192" spans="1:9" ht="48" customHeight="1">
      <c r="A192" s="10">
        <v>186</v>
      </c>
      <c r="B192" s="10"/>
      <c r="C192" s="150" t="str">
        <f>'202509ORG'!O186</f>
        <v>MML0013</v>
      </c>
      <c r="D192" s="151" t="str">
        <f>'202509ORG'!I186</f>
        <v>Stavčni simboli</v>
      </c>
      <c r="E192" s="151" t="str">
        <f>'202509ORG'!C186</f>
        <v>Solid Grammar Symbols</v>
      </c>
      <c r="F192" s="152">
        <f>'202509ORG'!J186</f>
        <v>22.61</v>
      </c>
      <c r="G192" s="152">
        <f>'202509ORG'!L186</f>
        <v>27.58</v>
      </c>
      <c r="H192" s="181"/>
      <c r="I192" s="188">
        <f t="shared" si="2"/>
        <v>0</v>
      </c>
    </row>
    <row r="193" spans="1:9" ht="52.5" customHeight="1">
      <c r="A193" s="10">
        <v>187</v>
      </c>
      <c r="B193" s="10"/>
      <c r="C193" s="150" t="str">
        <f>'202509ORG'!O187</f>
        <v>MML0013-1</v>
      </c>
      <c r="D193" s="151" t="str">
        <f>'202509ORG'!I187</f>
        <v>Stavčni simboli z podstavkom</v>
      </c>
      <c r="E193" s="151" t="str">
        <f>'202509ORG'!C187</f>
        <v>Solid Grammar Symbols with stand</v>
      </c>
      <c r="F193" s="152">
        <f>'202509ORG'!J187</f>
        <v>28.45</v>
      </c>
      <c r="G193" s="152">
        <f>'202509ORG'!L187</f>
        <v>34.71</v>
      </c>
      <c r="H193" s="181"/>
      <c r="I193" s="188">
        <f t="shared" si="2"/>
        <v>0</v>
      </c>
    </row>
    <row r="194" spans="1:9" ht="34.5" customHeight="1">
      <c r="A194" s="10">
        <v>188</v>
      </c>
      <c r="B194" s="10"/>
      <c r="C194" s="150" t="str">
        <f>'202509ORG'!O188</f>
        <v>MML0014</v>
      </c>
      <c r="D194" s="151" t="str">
        <f>'202509ORG'!I188</f>
        <v>Samostalnik in glagol – osnovna predstavitev</v>
      </c>
      <c r="E194" s="151" t="str">
        <f>'202509ORG'!C188</f>
        <v>Noun &amp; Verb Introduction Solids with Tray</v>
      </c>
      <c r="F194" s="152">
        <f>'202509ORG'!J188</f>
        <v>13.02</v>
      </c>
      <c r="G194" s="152">
        <f>'202509ORG'!L188</f>
        <v>15.88</v>
      </c>
      <c r="H194" s="181"/>
      <c r="I194" s="188">
        <f t="shared" si="2"/>
        <v>0</v>
      </c>
    </row>
    <row r="195" spans="1:9" ht="52.5" customHeight="1">
      <c r="A195" s="10">
        <v>189</v>
      </c>
      <c r="B195" s="10"/>
      <c r="C195" s="150" t="str">
        <f>'202509ORG'!O189</f>
        <v>MML0015</v>
      </c>
      <c r="D195" s="151" t="e">
        <f>'202509ORG'!I189</f>
        <v>#N/A</v>
      </c>
      <c r="E195" s="151" t="str">
        <f>'202509ORG'!C189</f>
        <v>Small Wooden Grammar Symbols with Box</v>
      </c>
      <c r="F195" s="152">
        <f>'202509ORG'!J189</f>
        <v>19.236000000000001</v>
      </c>
      <c r="G195" s="152">
        <f>'202509ORG'!L189</f>
        <v>23.47</v>
      </c>
      <c r="H195" s="181"/>
      <c r="I195" s="188">
        <f t="shared" si="2"/>
        <v>0</v>
      </c>
    </row>
    <row r="196" spans="1:9" ht="44.25" customHeight="1">
      <c r="A196" s="10">
        <v>190</v>
      </c>
      <c r="B196" s="10"/>
      <c r="C196" s="150" t="str">
        <f>'202509ORG'!O190</f>
        <v>MML0016</v>
      </c>
      <c r="D196" s="151" t="e">
        <f>'202509ORG'!I190</f>
        <v>#N/A</v>
      </c>
      <c r="E196" s="151" t="str">
        <f>'202509ORG'!C190</f>
        <v>Advanced grammar symbols with box</v>
      </c>
      <c r="F196" s="152">
        <f>'202509ORG'!J190</f>
        <v>12.369</v>
      </c>
      <c r="G196" s="152">
        <f>'202509ORG'!L190</f>
        <v>15.09</v>
      </c>
      <c r="H196" s="181"/>
      <c r="I196" s="188">
        <f t="shared" si="2"/>
        <v>0</v>
      </c>
    </row>
    <row r="197" spans="1:9" ht="48.75" customHeight="1">
      <c r="A197" s="10">
        <v>191</v>
      </c>
      <c r="B197" s="10"/>
      <c r="C197" s="150" t="str">
        <f>'202509ORG'!O191</f>
        <v>MML0018</v>
      </c>
      <c r="D197" s="151" t="e">
        <f>'202509ORG'!I191</f>
        <v>#N/A</v>
      </c>
      <c r="E197" s="151" t="str">
        <f>'202509ORG'!C191</f>
        <v>Reading analysis 1 chart&amp;box</v>
      </c>
      <c r="F197" s="152">
        <f>'202509ORG'!J191</f>
        <v>15.75</v>
      </c>
      <c r="G197" s="152">
        <f>'202509ORG'!L191</f>
        <v>19.22</v>
      </c>
      <c r="H197" s="181"/>
      <c r="I197" s="188">
        <f t="shared" si="2"/>
        <v>0</v>
      </c>
    </row>
    <row r="198" spans="1:9" ht="49.5" customHeight="1">
      <c r="A198" s="10">
        <v>192</v>
      </c>
      <c r="B198" s="10"/>
      <c r="C198" s="150" t="str">
        <f>'202509ORG'!O192</f>
        <v>MML0018-G</v>
      </c>
      <c r="D198" s="151" t="e">
        <f>'202509ORG'!I192</f>
        <v>#N/A</v>
      </c>
      <c r="E198" s="151" t="str">
        <f>'202509ORG'!C192</f>
        <v>Reading analysis 1 chart&amp;box (German)</v>
      </c>
      <c r="F198" s="152">
        <f>'202509ORG'!J192</f>
        <v>17.850000000000001</v>
      </c>
      <c r="G198" s="152">
        <f>'202509ORG'!L192</f>
        <v>21.78</v>
      </c>
      <c r="H198" s="181"/>
      <c r="I198" s="188">
        <f t="shared" si="2"/>
        <v>0</v>
      </c>
    </row>
    <row r="199" spans="1:9" ht="57" customHeight="1">
      <c r="A199" s="10">
        <v>193</v>
      </c>
      <c r="B199" s="10"/>
      <c r="C199" s="150" t="str">
        <f>'202509ORG'!O193</f>
        <v>MML0019</v>
      </c>
      <c r="D199" s="151" t="e">
        <f>'202509ORG'!I193</f>
        <v>#N/A</v>
      </c>
      <c r="E199" s="151" t="str">
        <f>'202509ORG'!C193</f>
        <v>Reading analysis 2 chart&amp;box</v>
      </c>
      <c r="F199" s="152">
        <f>'202509ORG'!J193</f>
        <v>29.736000000000001</v>
      </c>
      <c r="G199" s="152">
        <f>'202509ORG'!L193</f>
        <v>36.28</v>
      </c>
      <c r="H199" s="181"/>
      <c r="I199" s="188">
        <f t="shared" si="2"/>
        <v>0</v>
      </c>
    </row>
    <row r="200" spans="1:9" ht="56.25" customHeight="1">
      <c r="A200" s="10">
        <v>194</v>
      </c>
      <c r="B200" s="10"/>
      <c r="C200" s="150" t="str">
        <f>'202509ORG'!O194</f>
        <v>MML0019-G</v>
      </c>
      <c r="D200" s="151" t="e">
        <f>'202509ORG'!I194</f>
        <v>#N/A</v>
      </c>
      <c r="E200" s="151" t="str">
        <f>'202509ORG'!C194</f>
        <v>Reading analysis 2 chart&amp;box (German)</v>
      </c>
      <c r="F200" s="152">
        <f>'202509ORG'!J194</f>
        <v>31.836000000000002</v>
      </c>
      <c r="G200" s="152">
        <f>'202509ORG'!L194</f>
        <v>38.840000000000003</v>
      </c>
      <c r="H200" s="181"/>
      <c r="I200" s="188">
        <f t="shared" si="2"/>
        <v>0</v>
      </c>
    </row>
    <row r="201" spans="1:9" ht="54.75" customHeight="1">
      <c r="A201" s="10">
        <v>195</v>
      </c>
      <c r="B201" s="10"/>
      <c r="C201" s="150" t="str">
        <f>'202509ORG'!O195</f>
        <v>MML0020</v>
      </c>
      <c r="D201" s="151" t="e">
        <f>'202509ORG'!I195</f>
        <v>#N/A</v>
      </c>
      <c r="E201" s="151" t="str">
        <f>'202509ORG'!C195</f>
        <v>Sentence analysis 1 &amp; 2 Set</v>
      </c>
      <c r="F201" s="152">
        <f>'202509ORG'!J195</f>
        <v>46.179000000000002</v>
      </c>
      <c r="G201" s="152">
        <f>'202509ORG'!L195</f>
        <v>56.34</v>
      </c>
      <c r="H201" s="181"/>
      <c r="I201" s="188">
        <f t="shared" ref="I201:I264" si="3">F201*(1-$F$4)*H201</f>
        <v>0</v>
      </c>
    </row>
    <row r="202" spans="1:9" ht="70.2" customHeight="1">
      <c r="A202" s="10">
        <v>196</v>
      </c>
      <c r="B202" s="10"/>
      <c r="C202" s="150" t="str">
        <f>'202509ORG'!O196</f>
        <v>MML0021</v>
      </c>
      <c r="D202" s="151" t="str">
        <f>'202509ORG'!I196</f>
        <v>Stavčni členi – simboli</v>
      </c>
      <c r="E202" s="151" t="str">
        <f>'202509ORG'!C196</f>
        <v>Basic Wooden Grammar Symbols with Box</v>
      </c>
      <c r="F202" s="152">
        <f>'202509ORG'!J196</f>
        <v>29.5</v>
      </c>
      <c r="G202" s="152">
        <f>'202509ORG'!L196</f>
        <v>35.99</v>
      </c>
      <c r="H202" s="181"/>
      <c r="I202" s="188">
        <f t="shared" si="3"/>
        <v>0</v>
      </c>
    </row>
    <row r="203" spans="1:9" ht="70.2" customHeight="1">
      <c r="A203" s="10">
        <v>197</v>
      </c>
      <c r="B203" s="10"/>
      <c r="C203" s="150" t="str">
        <f>'202509ORG'!O197</f>
        <v xml:space="preserve">MML0025    </v>
      </c>
      <c r="D203" s="151" t="e">
        <f>'202509ORG'!I197</f>
        <v>#N/A</v>
      </c>
      <c r="E203" s="151" t="str">
        <f>'202509ORG'!C197</f>
        <v>Grammar box</v>
      </c>
      <c r="F203" s="152">
        <f>'202509ORG'!J197</f>
        <v>155</v>
      </c>
      <c r="G203" s="152">
        <f>'202509ORG'!L197</f>
        <v>189.1</v>
      </c>
      <c r="H203" s="181"/>
      <c r="I203" s="188">
        <f t="shared" si="3"/>
        <v>0</v>
      </c>
    </row>
    <row r="204" spans="1:9" ht="42.75" customHeight="1">
      <c r="A204" s="10">
        <v>198</v>
      </c>
      <c r="B204" s="10"/>
      <c r="C204" s="150" t="str">
        <f>'202509ORG'!O198</f>
        <v>MML0022</v>
      </c>
      <c r="D204" s="151" t="str">
        <f>'202509ORG'!I198</f>
        <v>Stojalo za 4 svinčnike</v>
      </c>
      <c r="E204" s="151" t="str">
        <f>'202509ORG'!C198</f>
        <v>Holder for 4 pencils</v>
      </c>
      <c r="F204" s="152">
        <f>'202509ORG'!J198</f>
        <v>2.5</v>
      </c>
      <c r="G204" s="152">
        <f>'202509ORG'!L198</f>
        <v>3.05</v>
      </c>
      <c r="H204" s="181"/>
      <c r="I204" s="188">
        <f t="shared" si="3"/>
        <v>0</v>
      </c>
    </row>
    <row r="205" spans="1:9" ht="54.75" customHeight="1">
      <c r="A205" s="10">
        <v>199</v>
      </c>
      <c r="B205" s="10"/>
      <c r="C205" s="150" t="str">
        <f>'202509ORG'!O199</f>
        <v>MML0023</v>
      </c>
      <c r="D205" s="151" t="str">
        <f>'202509ORG'!I199</f>
        <v>Črkovne kocke</v>
      </c>
      <c r="E205" s="151" t="str">
        <f>'202509ORG'!C199</f>
        <v>letter cubes</v>
      </c>
      <c r="F205" s="152">
        <f>'202509ORG'!J199</f>
        <v>19.2</v>
      </c>
      <c r="G205" s="152">
        <f>'202509ORG'!L199</f>
        <v>23.42</v>
      </c>
      <c r="H205" s="181"/>
      <c r="I205" s="188">
        <f t="shared" si="3"/>
        <v>0</v>
      </c>
    </row>
    <row r="206" spans="1:9" ht="60" customHeight="1">
      <c r="A206" s="10">
        <v>200</v>
      </c>
      <c r="B206" s="10"/>
      <c r="C206" s="150" t="str">
        <f>'202509ORG'!O200</f>
        <v>MML0024</v>
      </c>
      <c r="D206" s="151" t="e">
        <f>'202509ORG'!I200</f>
        <v>#N/A</v>
      </c>
      <c r="E206" s="151" t="str">
        <f>'202509ORG'!C200</f>
        <v>Lower Case Letters Tracing Board</v>
      </c>
      <c r="F206" s="152">
        <f>'202509ORG'!J200</f>
        <v>29.379000000000001</v>
      </c>
      <c r="G206" s="152">
        <f>'202509ORG'!L200</f>
        <v>35.840000000000003</v>
      </c>
      <c r="H206" s="181"/>
      <c r="I206" s="188">
        <f t="shared" si="3"/>
        <v>0</v>
      </c>
    </row>
    <row r="207" spans="1:9" ht="60" customHeight="1">
      <c r="A207" s="10">
        <v>201</v>
      </c>
      <c r="B207" s="10"/>
      <c r="C207" s="150" t="str">
        <f>'202509ORG'!O201</f>
        <v>MML0025</v>
      </c>
      <c r="D207" s="151" t="e">
        <f>'202509ORG'!I201</f>
        <v>#N/A</v>
      </c>
      <c r="E207" s="151" t="str">
        <f>'202509ORG'!C201</f>
        <v>Capital Case Letters Tracing Board</v>
      </c>
      <c r="F207" s="152">
        <f>'202509ORG'!J201</f>
        <v>29.379000000000001</v>
      </c>
      <c r="G207" s="152">
        <f>'202509ORG'!L201</f>
        <v>35.840000000000003</v>
      </c>
      <c r="H207" s="181"/>
      <c r="I207" s="188">
        <f t="shared" si="3"/>
        <v>0</v>
      </c>
    </row>
    <row r="208" spans="1:9" ht="63" customHeight="1">
      <c r="A208" s="10">
        <v>202</v>
      </c>
      <c r="B208" s="10"/>
      <c r="C208" s="150" t="str">
        <f>'202509ORG'!O202</f>
        <v>MMM001</v>
      </c>
      <c r="D208" s="151" t="str">
        <f>'202509ORG'!I202</f>
        <v>Rdeče palice</v>
      </c>
      <c r="E208" s="151" t="str">
        <f>'202509ORG'!C202</f>
        <v>Numerical Rods</v>
      </c>
      <c r="F208" s="152">
        <f>'202509ORG'!J202</f>
        <v>44.87</v>
      </c>
      <c r="G208" s="152">
        <f>'202509ORG'!L202</f>
        <v>54.74</v>
      </c>
      <c r="H208" s="181"/>
      <c r="I208" s="188">
        <f t="shared" si="3"/>
        <v>0</v>
      </c>
    </row>
    <row r="209" spans="1:9" ht="39" customHeight="1">
      <c r="A209" s="10">
        <v>203</v>
      </c>
      <c r="B209" s="10"/>
      <c r="C209" s="150" t="str">
        <f>'202509ORG'!O203</f>
        <v>MMM001-S</v>
      </c>
      <c r="D209" s="151" t="e">
        <f>'202509ORG'!I203</f>
        <v>#N/A</v>
      </c>
      <c r="E209" s="151" t="str">
        <f>'202509ORG'!C203</f>
        <v>Family Set - number rods</v>
      </c>
      <c r="F209" s="152">
        <f>'202509ORG'!J203</f>
        <v>17.5</v>
      </c>
      <c r="G209" s="152">
        <f>'202509ORG'!L203</f>
        <v>21.35</v>
      </c>
      <c r="H209" s="181"/>
      <c r="I209" s="188">
        <f t="shared" si="3"/>
        <v>0</v>
      </c>
    </row>
    <row r="210" spans="1:9" ht="57" customHeight="1">
      <c r="A210" s="10">
        <v>204</v>
      </c>
      <c r="B210" s="10"/>
      <c r="C210" s="150" t="str">
        <f>'202509ORG'!O204</f>
        <v>MMM001-1</v>
      </c>
      <c r="D210" s="151" t="str">
        <f>'202509ORG'!I204</f>
        <v>Ploščice s številkami</v>
      </c>
      <c r="E210" s="151" t="str">
        <f>'202509ORG'!C204</f>
        <v>Printed Numerals with box for number rods</v>
      </c>
      <c r="F210" s="152">
        <f>'202509ORG'!J204</f>
        <v>15.32</v>
      </c>
      <c r="G210" s="152">
        <f>'202509ORG'!L204</f>
        <v>18.690000000000001</v>
      </c>
      <c r="H210" s="181"/>
      <c r="I210" s="188">
        <f t="shared" si="3"/>
        <v>0</v>
      </c>
    </row>
    <row r="211" spans="1:9" ht="57" customHeight="1">
      <c r="A211" s="10">
        <v>205</v>
      </c>
      <c r="B211" s="10"/>
      <c r="C211" s="150" t="str">
        <f>'202509ORG'!O205</f>
        <v>MMM001-G</v>
      </c>
      <c r="D211" s="151" t="e">
        <f>'202509ORG'!I205</f>
        <v>#N/A</v>
      </c>
      <c r="E211" s="151" t="str">
        <f>'202509ORG'!C205</f>
        <v>print Numerals &amp; Counters green</v>
      </c>
      <c r="F211" s="152">
        <f>'202509ORG'!J205</f>
        <v>15.94</v>
      </c>
      <c r="G211" s="152">
        <f>'202509ORG'!L205</f>
        <v>19.45</v>
      </c>
      <c r="H211" s="181"/>
      <c r="I211" s="188">
        <f t="shared" si="3"/>
        <v>0</v>
      </c>
    </row>
    <row r="212" spans="1:9" ht="57" customHeight="1">
      <c r="A212" s="10">
        <v>206</v>
      </c>
      <c r="B212" s="10"/>
      <c r="C212" s="150" t="str">
        <f>'202509ORG'!O206</f>
        <v>MMM001-R</v>
      </c>
      <c r="D212" s="151" t="e">
        <f>'202509ORG'!I206</f>
        <v>#N/A</v>
      </c>
      <c r="E212" s="151" t="str">
        <f>'202509ORG'!C206</f>
        <v xml:space="preserve">print Numerals &amp; Counters red </v>
      </c>
      <c r="F212" s="152">
        <f>'202509ORG'!J206</f>
        <v>15.94</v>
      </c>
      <c r="G212" s="152">
        <f>'202509ORG'!L206</f>
        <v>19.45</v>
      </c>
      <c r="H212" s="181"/>
      <c r="I212" s="188">
        <f t="shared" si="3"/>
        <v>0</v>
      </c>
    </row>
    <row r="213" spans="1:9" ht="57" customHeight="1">
      <c r="A213" s="10">
        <v>207</v>
      </c>
      <c r="B213" s="10"/>
      <c r="C213" s="150" t="str">
        <f>'202509ORG'!O207</f>
        <v>MMM001-2</v>
      </c>
      <c r="D213" s="151" t="str">
        <f>'202509ORG'!I207</f>
        <v>Stojalo za rdeče palice</v>
      </c>
      <c r="E213" s="151" t="str">
        <f>'202509ORG'!C207</f>
        <v>holder for number rods</v>
      </c>
      <c r="F213" s="152">
        <f>'202509ORG'!J207</f>
        <v>25.51</v>
      </c>
      <c r="G213" s="152">
        <f>'202509ORG'!L207</f>
        <v>31.12</v>
      </c>
      <c r="H213" s="181"/>
      <c r="I213" s="188">
        <f t="shared" si="3"/>
        <v>0</v>
      </c>
    </row>
    <row r="214" spans="1:9" ht="54" customHeight="1">
      <c r="A214" s="10">
        <v>208</v>
      </c>
      <c r="B214" s="10"/>
      <c r="C214" s="150" t="str">
        <f>'202509ORG'!O208</f>
        <v>MMM002</v>
      </c>
      <c r="D214" s="151" t="str">
        <f>'202509ORG'!I208</f>
        <v>Peščene številke</v>
      </c>
      <c r="E214" s="151" t="str">
        <f>'202509ORG'!C208</f>
        <v xml:space="preserve"> Sandpaper Numbers With Box</v>
      </c>
      <c r="F214" s="152">
        <f>'202509ORG'!J208</f>
        <v>17.71</v>
      </c>
      <c r="G214" s="152">
        <f>'202509ORG'!L208</f>
        <v>21.61</v>
      </c>
      <c r="H214" s="181"/>
      <c r="I214" s="188">
        <f t="shared" si="3"/>
        <v>0</v>
      </c>
    </row>
    <row r="215" spans="1:9" ht="55.5" customHeight="1">
      <c r="A215" s="10">
        <v>209</v>
      </c>
      <c r="B215" s="10"/>
      <c r="C215" s="150" t="str">
        <f>'202509ORG'!O209</f>
        <v>MMM003</v>
      </c>
      <c r="D215" s="151" t="str">
        <f>'202509ORG'!I209</f>
        <v>Posamezne palčke</v>
      </c>
      <c r="E215" s="151" t="str">
        <f>'202509ORG'!C209</f>
        <v xml:space="preserve"> Individual Spindles</v>
      </c>
      <c r="F215" s="152">
        <f>'202509ORG'!J209</f>
        <v>25.08</v>
      </c>
      <c r="G215" s="152">
        <f>'202509ORG'!L209</f>
        <v>30.6</v>
      </c>
      <c r="H215" s="181"/>
      <c r="I215" s="188">
        <f t="shared" si="3"/>
        <v>0</v>
      </c>
    </row>
    <row r="216" spans="1:9" ht="41.25" customHeight="1">
      <c r="A216" s="10">
        <v>210</v>
      </c>
      <c r="B216" s="10"/>
      <c r="C216" s="150" t="str">
        <f>'202509ORG'!O210</f>
        <v xml:space="preserve">MMM004 </v>
      </c>
      <c r="D216" s="151" t="str">
        <f>'202509ORG'!I210</f>
        <v>Zaboj s 45 palčkami</v>
      </c>
      <c r="E216" s="151" t="str">
        <f>'202509ORG'!C210</f>
        <v>Spindle Box With 45 Spindles</v>
      </c>
      <c r="F216" s="152">
        <f>'202509ORG'!J210</f>
        <v>38.5</v>
      </c>
      <c r="G216" s="152">
        <f>'202509ORG'!L210</f>
        <v>46.97</v>
      </c>
      <c r="H216" s="181"/>
      <c r="I216" s="188">
        <f t="shared" si="3"/>
        <v>0</v>
      </c>
    </row>
    <row r="217" spans="1:9" ht="43.5" customHeight="1">
      <c r="A217" s="10">
        <v>211</v>
      </c>
      <c r="B217" s="10"/>
      <c r="C217" s="150" t="str">
        <f>'202509ORG'!O211</f>
        <v>MMM006</v>
      </c>
      <c r="D217" s="151" t="str">
        <f>'202509ORG'!I211</f>
        <v>Posamezna palčka</v>
      </c>
      <c r="E217" s="151" t="str">
        <f>'202509ORG'!C211</f>
        <v xml:space="preserve"> Individual Spindles</v>
      </c>
      <c r="F217" s="152">
        <f>'202509ORG'!J211</f>
        <v>0.52</v>
      </c>
      <c r="G217" s="152">
        <f>'202509ORG'!L211</f>
        <v>0.63</v>
      </c>
      <c r="H217" s="181"/>
      <c r="I217" s="188">
        <f t="shared" si="3"/>
        <v>0</v>
      </c>
    </row>
    <row r="218" spans="1:9" ht="55.95" customHeight="1">
      <c r="A218" s="10">
        <v>212</v>
      </c>
      <c r="B218" s="10"/>
      <c r="C218" s="150" t="str">
        <f>'202509ORG'!O212</f>
        <v>MMM007</v>
      </c>
      <c r="D218" s="151" t="str">
        <f>'202509ORG'!I212</f>
        <v>Številke in kamenčki 1</v>
      </c>
      <c r="E218" s="151" t="str">
        <f>'202509ORG'!C212</f>
        <v>Cut-Out Numerals and Counters</v>
      </c>
      <c r="F218" s="152">
        <f>'202509ORG'!J212</f>
        <v>16.100000000000001</v>
      </c>
      <c r="G218" s="152">
        <f>'202509ORG'!L212</f>
        <v>19.64</v>
      </c>
      <c r="H218" s="181"/>
      <c r="I218" s="188">
        <f t="shared" si="3"/>
        <v>0</v>
      </c>
    </row>
    <row r="219" spans="1:9" ht="63.75" customHeight="1">
      <c r="A219" s="10">
        <v>213</v>
      </c>
      <c r="B219" s="10"/>
      <c r="C219" s="150" t="str">
        <f>'202509ORG'!O213</f>
        <v>MMM007-2</v>
      </c>
      <c r="D219" s="151" t="str">
        <f>'202509ORG'!I213</f>
        <v>Sestavljanka številke</v>
      </c>
      <c r="E219" s="151" t="str">
        <f>'202509ORG'!C213</f>
        <v>Number Puzzle 1-10</v>
      </c>
      <c r="F219" s="154">
        <f>'202509ORG'!J213</f>
        <v>15.9</v>
      </c>
      <c r="G219" s="154">
        <f>'202509ORG'!L213</f>
        <v>19.399999999999999</v>
      </c>
      <c r="H219" s="181"/>
      <c r="I219" s="188">
        <f t="shared" si="3"/>
        <v>0</v>
      </c>
    </row>
    <row r="220" spans="1:9" ht="63.75" customHeight="1">
      <c r="A220" s="10">
        <v>214</v>
      </c>
      <c r="B220" s="10"/>
      <c r="C220" s="150" t="str">
        <f>'202509ORG'!O214</f>
        <v>MMM007-3</v>
      </c>
      <c r="D220" s="151" t="e">
        <f>'202509ORG'!I214</f>
        <v>#N/A</v>
      </c>
      <c r="E220" s="151" t="str">
        <f>'202509ORG'!C214</f>
        <v>cards for Number Puzzle 1-10</v>
      </c>
      <c r="F220" s="154">
        <f>'202509ORG'!J214</f>
        <v>2.1</v>
      </c>
      <c r="G220" s="154">
        <f>'202509ORG'!L214</f>
        <v>2.56</v>
      </c>
      <c r="H220" s="181"/>
      <c r="I220" s="188">
        <f t="shared" si="3"/>
        <v>0</v>
      </c>
    </row>
    <row r="221" spans="1:9" ht="42" customHeight="1">
      <c r="A221" s="10">
        <v>215</v>
      </c>
      <c r="B221" s="6"/>
      <c r="C221" s="150" t="str">
        <f>'202509ORG'!O215</f>
        <v>MMM008</v>
      </c>
      <c r="D221" s="151" t="str">
        <f>'202509ORG'!I215</f>
        <v>Male rdeče palice</v>
      </c>
      <c r="E221" s="151" t="str">
        <f>'202509ORG'!C215</f>
        <v>Small Numerical Rods</v>
      </c>
      <c r="F221" s="152">
        <f>'202509ORG'!J215</f>
        <v>24.11</v>
      </c>
      <c r="G221" s="152">
        <f>'202509ORG'!L215</f>
        <v>29.41</v>
      </c>
      <c r="H221" s="181"/>
      <c r="I221" s="188">
        <f t="shared" si="3"/>
        <v>0</v>
      </c>
    </row>
    <row r="222" spans="1:9" ht="51" customHeight="1">
      <c r="A222" s="10">
        <v>216</v>
      </c>
      <c r="B222" s="10"/>
      <c r="C222" s="150" t="str">
        <f>'202509ORG'!O216</f>
        <v>MMM009</v>
      </c>
      <c r="D222" s="151" t="str">
        <f>'202509ORG'!I216</f>
        <v>Igra s ploščicami</v>
      </c>
      <c r="E222" s="151" t="str">
        <f>'202509ORG'!C216</f>
        <v>Stamp Game</v>
      </c>
      <c r="F222" s="152">
        <f>'202509ORG'!J216</f>
        <v>21.67</v>
      </c>
      <c r="G222" s="152">
        <f>'202509ORG'!L216</f>
        <v>26.44</v>
      </c>
      <c r="H222" s="181"/>
      <c r="I222" s="188">
        <f t="shared" si="3"/>
        <v>0</v>
      </c>
    </row>
    <row r="223" spans="1:9" ht="51" customHeight="1">
      <c r="A223" s="10">
        <v>217</v>
      </c>
      <c r="B223" s="10"/>
      <c r="C223" s="150" t="str">
        <f>'202509ORG'!O217</f>
        <v>MMM009-D</v>
      </c>
      <c r="D223" s="151" t="e">
        <f>'202509ORG'!I217</f>
        <v>#N/A</v>
      </c>
      <c r="E223" s="151" t="str">
        <f>'202509ORG'!C217</f>
        <v>Decimal stamp Game</v>
      </c>
      <c r="F223" s="152">
        <f>'202509ORG'!J217</f>
        <v>24.5</v>
      </c>
      <c r="G223" s="152">
        <f>'202509ORG'!L217</f>
        <v>29.89</v>
      </c>
      <c r="H223" s="181"/>
      <c r="I223" s="188">
        <f t="shared" si="3"/>
        <v>0</v>
      </c>
    </row>
    <row r="224" spans="1:9" ht="53.25" customHeight="1">
      <c r="A224" s="10">
        <v>218</v>
      </c>
      <c r="B224" s="10"/>
      <c r="C224" s="150" t="str">
        <f>'202509ORG'!O218</f>
        <v>MMM0010</v>
      </c>
      <c r="D224" s="151" t="str">
        <f>'202509ORG'!I218</f>
        <v>Mala števila (1-9000), material:les</v>
      </c>
      <c r="E224" s="151" t="str">
        <f>'202509ORG'!C218</f>
        <v>Small Wooden Number Cards With Box (1-9000)</v>
      </c>
      <c r="F224" s="152">
        <f>'202509ORG'!J218</f>
        <v>21.5</v>
      </c>
      <c r="G224" s="152">
        <f>'202509ORG'!L218</f>
        <v>26.23</v>
      </c>
      <c r="H224" s="181"/>
      <c r="I224" s="188">
        <f t="shared" si="3"/>
        <v>0</v>
      </c>
    </row>
    <row r="225" spans="1:9" ht="47.25" customHeight="1">
      <c r="A225" s="10">
        <v>219</v>
      </c>
      <c r="B225" s="10"/>
      <c r="C225" s="150" t="str">
        <f>'202509ORG'!O219</f>
        <v xml:space="preserve">MMM0010-1     </v>
      </c>
      <c r="D225" s="151" t="e">
        <f>'202509ORG'!I219</f>
        <v>#N/A</v>
      </c>
      <c r="E225" s="151" t="str">
        <f>'202509ORG'!C219</f>
        <v>Number 1-9000, paper cards (small)</v>
      </c>
      <c r="F225" s="154">
        <f>'202509ORG'!J219</f>
        <v>18.8</v>
      </c>
      <c r="G225" s="154">
        <f>'202509ORG'!L219</f>
        <v>22.94</v>
      </c>
      <c r="H225" s="181"/>
      <c r="I225" s="188">
        <f t="shared" si="3"/>
        <v>0</v>
      </c>
    </row>
    <row r="226" spans="1:9" ht="46.5" customHeight="1">
      <c r="A226" s="10">
        <v>220</v>
      </c>
      <c r="B226" s="10"/>
      <c r="C226" s="150" t="str">
        <f>'202509ORG'!O220</f>
        <v>MMM0014</v>
      </c>
      <c r="D226" s="151" t="str">
        <f>'202509ORG'!I220</f>
        <v>Velika števila (1-9000), material:les</v>
      </c>
      <c r="E226" s="151" t="str">
        <f>'202509ORG'!C220</f>
        <v xml:space="preserve">Large Wooden Number Cards With Box (1-9000) </v>
      </c>
      <c r="F226" s="152">
        <f>'202509ORG'!J220</f>
        <v>23.1</v>
      </c>
      <c r="G226" s="152">
        <f>'202509ORG'!L220</f>
        <v>28.18</v>
      </c>
      <c r="H226" s="181"/>
      <c r="I226" s="188">
        <f t="shared" si="3"/>
        <v>0</v>
      </c>
    </row>
    <row r="227" spans="1:9" ht="64.95" customHeight="1">
      <c r="A227" s="10">
        <v>221</v>
      </c>
      <c r="B227" s="10"/>
      <c r="C227" s="150" t="str">
        <f>'202509ORG'!O221</f>
        <v>MMM0014-1</v>
      </c>
      <c r="D227" s="151" t="e">
        <f>'202509ORG'!I221</f>
        <v>#N/A</v>
      </c>
      <c r="E227" s="151" t="str">
        <f>'202509ORG'!C221</f>
        <v>Number 1-9000, Paper cards (large)</v>
      </c>
      <c r="F227" s="152">
        <f>'202509ORG'!J221</f>
        <v>19</v>
      </c>
      <c r="G227" s="152">
        <f>'202509ORG'!L221</f>
        <v>23.18</v>
      </c>
      <c r="H227" s="181"/>
      <c r="I227" s="188">
        <f t="shared" si="3"/>
        <v>0</v>
      </c>
    </row>
    <row r="228" spans="1:9" ht="42.75" customHeight="1">
      <c r="A228" s="10">
        <v>222</v>
      </c>
      <c r="B228" s="10"/>
      <c r="C228" s="150" t="str">
        <f>'202509ORG'!O222</f>
        <v>MMM0011</v>
      </c>
      <c r="D228" s="151" t="e">
        <f>'202509ORG'!I222</f>
        <v>#N/A</v>
      </c>
      <c r="E228" s="151" t="str">
        <f>'202509ORG'!C222</f>
        <v xml:space="preserve">Small Wooden Number Cards With Box (1-3000) </v>
      </c>
      <c r="F228" s="152">
        <f>'202509ORG'!J222</f>
        <v>19</v>
      </c>
      <c r="G228" s="152">
        <f>'202509ORG'!L222</f>
        <v>23.18</v>
      </c>
      <c r="H228" s="181"/>
      <c r="I228" s="188">
        <f t="shared" si="3"/>
        <v>0</v>
      </c>
    </row>
    <row r="229" spans="1:9" ht="50.25" customHeight="1">
      <c r="A229" s="10">
        <v>223</v>
      </c>
      <c r="B229" s="10"/>
      <c r="C229" s="150" t="str">
        <f>'202509ORG'!O223</f>
        <v>MMM0015</v>
      </c>
      <c r="D229" s="151" t="e">
        <f>'202509ORG'!I223</f>
        <v>#N/A</v>
      </c>
      <c r="E229" s="151" t="str">
        <f>'202509ORG'!C223</f>
        <v>Large Wooden Number Cards With Box (1-3000)</v>
      </c>
      <c r="F229" s="152">
        <f>'202509ORG'!J223</f>
        <v>22</v>
      </c>
      <c r="G229" s="152">
        <f>'202509ORG'!L223</f>
        <v>26.84</v>
      </c>
      <c r="H229" s="181"/>
      <c r="I229" s="188">
        <f t="shared" si="3"/>
        <v>0</v>
      </c>
    </row>
    <row r="230" spans="1:9" ht="51" customHeight="1">
      <c r="A230" s="10">
        <v>224</v>
      </c>
      <c r="B230" s="10"/>
      <c r="C230" s="150" t="str">
        <f>'202509ORG'!O224</f>
        <v>MMM0012</v>
      </c>
      <c r="D230" s="151" t="e">
        <f>'202509ORG'!I224</f>
        <v>#N/A</v>
      </c>
      <c r="E230" s="151" t="str">
        <f>'202509ORG'!C224</f>
        <v>Large Wooden Number Cards With Box (1-1000)</v>
      </c>
      <c r="F230" s="152">
        <f>'202509ORG'!J224</f>
        <v>21.5</v>
      </c>
      <c r="G230" s="152">
        <f>'202509ORG'!L224</f>
        <v>26.23</v>
      </c>
      <c r="H230" s="181"/>
      <c r="I230" s="188">
        <f t="shared" si="3"/>
        <v>0</v>
      </c>
    </row>
    <row r="231" spans="1:9" ht="46.5" customHeight="1">
      <c r="A231" s="10">
        <v>225</v>
      </c>
      <c r="B231" s="10"/>
      <c r="C231" s="150" t="str">
        <f>'202509ORG'!O225</f>
        <v>MMM0013</v>
      </c>
      <c r="D231" s="151" t="e">
        <f>'202509ORG'!I225</f>
        <v>#N/A</v>
      </c>
      <c r="E231" s="151" t="str">
        <f>'202509ORG'!C225</f>
        <v>Small Wooden Number Cards With Box (1-1000)</v>
      </c>
      <c r="F231" s="152">
        <v>18</v>
      </c>
      <c r="G231" s="152">
        <f>F231*1.22</f>
        <v>21.96</v>
      </c>
      <c r="H231" s="181"/>
      <c r="I231" s="188">
        <f t="shared" si="3"/>
        <v>0</v>
      </c>
    </row>
    <row r="232" spans="1:9" ht="40.5" customHeight="1">
      <c r="A232" s="10">
        <v>226</v>
      </c>
      <c r="B232" s="6"/>
      <c r="C232" s="150" t="str">
        <f>'202509ORG'!O226</f>
        <v>MMM0016</v>
      </c>
      <c r="D232" s="151" t="str">
        <f>'202509ORG'!I226</f>
        <v>Tabla set &amp; Tabla najst</v>
      </c>
      <c r="E232" s="151" t="str">
        <f>'202509ORG'!C226</f>
        <v>Teen &amp; Ten Boards</v>
      </c>
      <c r="F232" s="152">
        <f>'202509ORG'!J226</f>
        <v>51</v>
      </c>
      <c r="G232" s="152">
        <f>'202509ORG'!L226</f>
        <v>62.22</v>
      </c>
      <c r="H232" s="181"/>
      <c r="I232" s="188">
        <f t="shared" si="3"/>
        <v>0</v>
      </c>
    </row>
    <row r="233" spans="1:9" ht="60.75" customHeight="1">
      <c r="A233" s="10">
        <v>227</v>
      </c>
      <c r="B233" s="10"/>
      <c r="C233" s="150" t="str">
        <f>'202509ORG'!O227</f>
        <v>MMM0018</v>
      </c>
      <c r="D233" s="151" t="str">
        <f>'202509ORG'!I227</f>
        <v>Tabla 100</v>
      </c>
      <c r="E233" s="151" t="str">
        <f>'202509ORG'!C227</f>
        <v xml:space="preserve">Hundred Board </v>
      </c>
      <c r="F233" s="152">
        <f>'202509ORG'!J227</f>
        <v>24.71</v>
      </c>
      <c r="G233" s="152">
        <f>'202509ORG'!L227</f>
        <v>30.15</v>
      </c>
      <c r="H233" s="181"/>
      <c r="I233" s="188">
        <f t="shared" si="3"/>
        <v>0</v>
      </c>
    </row>
    <row r="234" spans="1:9" ht="60.75" customHeight="1">
      <c r="A234" s="10">
        <v>228</v>
      </c>
      <c r="B234" s="10"/>
      <c r="C234" s="150" t="str">
        <f>'202509ORG'!O228</f>
        <v>MMM0018-1</v>
      </c>
      <c r="D234" s="151" t="str">
        <f>'202509ORG'!I228</f>
        <v>Kontrolna karta za Tablo 100</v>
      </c>
      <c r="E234" s="151" t="str">
        <f>'202509ORG'!C228</f>
        <v>Control Chart for Hundred Board</v>
      </c>
      <c r="F234" s="152">
        <f>'202509ORG'!J228</f>
        <v>3.1</v>
      </c>
      <c r="G234" s="152">
        <f>'202509ORG'!L228</f>
        <v>3.78</v>
      </c>
      <c r="H234" s="181"/>
      <c r="I234" s="188">
        <f t="shared" si="3"/>
        <v>0</v>
      </c>
    </row>
    <row r="235" spans="1:9" ht="51.75" customHeight="1">
      <c r="A235" s="10">
        <v>229</v>
      </c>
      <c r="B235" s="10"/>
      <c r="C235" s="150" t="str">
        <f>'202509ORG'!O229</f>
        <v>MMM0017</v>
      </c>
      <c r="D235" s="151" t="str">
        <f>'202509ORG'!I229</f>
        <v>Pitagorova tabla, brez kontrolne karte</v>
      </c>
      <c r="E235" s="151" t="str">
        <f>'202509ORG'!C229</f>
        <v xml:space="preserve">Pythagoras Board </v>
      </c>
      <c r="F235" s="152">
        <f>'202509ORG'!J229</f>
        <v>24.62</v>
      </c>
      <c r="G235" s="152">
        <f>'202509ORG'!L229</f>
        <v>30.04</v>
      </c>
      <c r="H235" s="181"/>
      <c r="I235" s="188">
        <f t="shared" si="3"/>
        <v>0</v>
      </c>
    </row>
    <row r="236" spans="1:9" ht="57" customHeight="1">
      <c r="A236" s="10">
        <v>230</v>
      </c>
      <c r="B236" s="10"/>
      <c r="C236" s="150" t="str">
        <f>'202509ORG'!O230</f>
        <v>MMM0017-1</v>
      </c>
      <c r="D236" s="151" t="str">
        <f>'202509ORG'!I230</f>
        <v>Kontrola tabela za Pitagorovo tablo (brez table)</v>
      </c>
      <c r="E236" s="151" t="str">
        <f>'202509ORG'!C230</f>
        <v>Control Chart for Pythagoras Board</v>
      </c>
      <c r="F236" s="152">
        <f>'202509ORG'!J230</f>
        <v>3.1</v>
      </c>
      <c r="G236" s="152">
        <f>'202509ORG'!L230</f>
        <v>3.78</v>
      </c>
      <c r="H236" s="181"/>
      <c r="I236" s="188">
        <f t="shared" si="3"/>
        <v>0</v>
      </c>
    </row>
    <row r="237" spans="1:9" ht="57.75" customHeight="1">
      <c r="A237" s="10">
        <v>231</v>
      </c>
      <c r="B237" s="10"/>
      <c r="C237" s="150" t="str">
        <f>'202509ORG'!O231</f>
        <v>MMM0019</v>
      </c>
      <c r="D237" s="151" t="str">
        <f>'202509ORG'!I231</f>
        <v>Tabla za seštevanje</v>
      </c>
      <c r="E237" s="151" t="str">
        <f>'202509ORG'!C231</f>
        <v>Addition Strip Board</v>
      </c>
      <c r="F237" s="152">
        <f>'202509ORG'!J231</f>
        <v>22.18</v>
      </c>
      <c r="G237" s="152">
        <f>'202509ORG'!L231</f>
        <v>27.06</v>
      </c>
      <c r="H237" s="181"/>
      <c r="I237" s="188">
        <f t="shared" si="3"/>
        <v>0</v>
      </c>
    </row>
    <row r="238" spans="1:9" ht="50.25" customHeight="1">
      <c r="A238" s="10">
        <v>232</v>
      </c>
      <c r="B238" s="10"/>
      <c r="C238" s="150" t="str">
        <f>'202509ORG'!O232</f>
        <v>MMM0020</v>
      </c>
      <c r="D238" s="151" t="str">
        <f>'202509ORG'!I232</f>
        <v>Tabla za odštevanje</v>
      </c>
      <c r="E238" s="151" t="str">
        <f>'202509ORG'!C232</f>
        <v xml:space="preserve">Subtraction Strip Board </v>
      </c>
      <c r="F238" s="152">
        <f>'202509ORG'!J232</f>
        <v>24.7</v>
      </c>
      <c r="G238" s="152">
        <f>'202509ORG'!L232</f>
        <v>30.13</v>
      </c>
      <c r="H238" s="181"/>
      <c r="I238" s="188">
        <f t="shared" si="3"/>
        <v>0</v>
      </c>
    </row>
    <row r="239" spans="1:9" ht="44.25" customHeight="1">
      <c r="A239" s="10">
        <v>233</v>
      </c>
      <c r="B239" s="10"/>
      <c r="C239" s="150" t="str">
        <f>'202509ORG'!O233</f>
        <v>MMM0021</v>
      </c>
      <c r="D239" s="151" t="str">
        <f>'202509ORG'!I233</f>
        <v>Tabla za deljenje</v>
      </c>
      <c r="E239" s="151" t="str">
        <f>'202509ORG'!C233</f>
        <v>Division Bead Board</v>
      </c>
      <c r="F239" s="152">
        <f>'202509ORG'!J233</f>
        <v>18.23</v>
      </c>
      <c r="G239" s="152">
        <f>'202509ORG'!L233</f>
        <v>22.24</v>
      </c>
      <c r="H239" s="181"/>
      <c r="I239" s="188">
        <f t="shared" si="3"/>
        <v>0</v>
      </c>
    </row>
    <row r="240" spans="1:9" ht="51.75" customHeight="1">
      <c r="A240" s="10">
        <v>234</v>
      </c>
      <c r="B240" s="10"/>
      <c r="C240" s="150" t="str">
        <f>'202509ORG'!O234</f>
        <v>MMM0022</v>
      </c>
      <c r="D240" s="151" t="str">
        <f>'202509ORG'!I234</f>
        <v>Tabla za množenje</v>
      </c>
      <c r="E240" s="151" t="str">
        <f>'202509ORG'!C234</f>
        <v xml:space="preserve">Multiplication Bead Board </v>
      </c>
      <c r="F240" s="152">
        <f>'202509ORG'!J234</f>
        <v>18.23</v>
      </c>
      <c r="G240" s="152">
        <f>'202509ORG'!L234</f>
        <v>22.24</v>
      </c>
      <c r="H240" s="181"/>
      <c r="I240" s="188">
        <f t="shared" si="3"/>
        <v>0</v>
      </c>
    </row>
    <row r="241" spans="1:9" ht="56.25" customHeight="1">
      <c r="A241" s="10">
        <v>235</v>
      </c>
      <c r="B241" s="10"/>
      <c r="C241" s="150" t="str">
        <f>'202509ORG'!O235</f>
        <v>MMM0023</v>
      </c>
      <c r="D241" s="151" t="str">
        <f>'202509ORG'!I235</f>
        <v>Računalo-malo</v>
      </c>
      <c r="E241" s="151" t="str">
        <f>'202509ORG'!C235</f>
        <v>Small Bead Frame</v>
      </c>
      <c r="F241" s="152">
        <f>'202509ORG'!J235</f>
        <v>17.75</v>
      </c>
      <c r="G241" s="152">
        <f>'202509ORG'!L235</f>
        <v>21.66</v>
      </c>
      <c r="H241" s="181"/>
      <c r="I241" s="188">
        <f t="shared" si="3"/>
        <v>0</v>
      </c>
    </row>
    <row r="242" spans="1:9" ht="68.25" customHeight="1">
      <c r="A242" s="10">
        <v>236</v>
      </c>
      <c r="B242" s="10"/>
      <c r="C242" s="150" t="str">
        <f>'202509ORG'!O236</f>
        <v>MMM0024</v>
      </c>
      <c r="D242" s="151" t="str">
        <f>'202509ORG'!I236</f>
        <v>Računalo-veliko</v>
      </c>
      <c r="E242" s="151" t="str">
        <f>'202509ORG'!C236</f>
        <v>Large Bead Frame</v>
      </c>
      <c r="F242" s="152">
        <f>'202509ORG'!J236</f>
        <v>22.31</v>
      </c>
      <c r="G242" s="152">
        <f>'202509ORG'!L236</f>
        <v>27.22</v>
      </c>
      <c r="H242" s="181"/>
      <c r="I242" s="188">
        <f t="shared" si="3"/>
        <v>0</v>
      </c>
    </row>
    <row r="243" spans="1:9" ht="52.5" customHeight="1">
      <c r="A243" s="10">
        <v>237</v>
      </c>
      <c r="B243" s="10"/>
      <c r="C243" s="150" t="str">
        <f>'202509ORG'!O237</f>
        <v>MMM0025</v>
      </c>
      <c r="D243" s="151" t="str">
        <f>'202509ORG'!I237</f>
        <v>Trinomna kocka</v>
      </c>
      <c r="E243" s="151" t="str">
        <f>'202509ORG'!C237</f>
        <v>Trinomial Cube</v>
      </c>
      <c r="F243" s="152">
        <f>'202509ORG'!J237</f>
        <v>30.3</v>
      </c>
      <c r="G243" s="152">
        <f>'202509ORG'!L237</f>
        <v>36.97</v>
      </c>
      <c r="H243" s="181"/>
      <c r="I243" s="188">
        <f t="shared" si="3"/>
        <v>0</v>
      </c>
    </row>
    <row r="244" spans="1:9" ht="72" customHeight="1">
      <c r="A244" s="10">
        <v>238</v>
      </c>
      <c r="B244" s="10"/>
      <c r="C244" s="150" t="str">
        <f>'202509ORG'!O238</f>
        <v>MMM0025-1</v>
      </c>
      <c r="D244" s="151" t="e">
        <f>'202509ORG'!I238</f>
        <v>#N/A</v>
      </c>
      <c r="E244" s="151" t="str">
        <f>'202509ORG'!C238</f>
        <v>Arithmetic Trinomial cube</v>
      </c>
      <c r="F244" s="152">
        <f>'202509ORG'!J238</f>
        <v>30.3</v>
      </c>
      <c r="G244" s="152">
        <f>'202509ORG'!L238</f>
        <v>36.97</v>
      </c>
      <c r="H244" s="181"/>
      <c r="I244" s="188">
        <f t="shared" si="3"/>
        <v>0</v>
      </c>
    </row>
    <row r="245" spans="1:9" ht="59.25" customHeight="1">
      <c r="A245" s="10">
        <v>239</v>
      </c>
      <c r="B245" s="10"/>
      <c r="C245" s="150" t="str">
        <f>'202509ORG'!O239</f>
        <v>MMM0026</v>
      </c>
      <c r="D245" s="151" t="str">
        <f>'202509ORG'!I239</f>
        <v>Binom kocka</v>
      </c>
      <c r="E245" s="151" t="str">
        <f>'202509ORG'!C239</f>
        <v>Binomial Cube</v>
      </c>
      <c r="F245" s="152">
        <f>'202509ORG'!J239</f>
        <v>21.5</v>
      </c>
      <c r="G245" s="152">
        <f>'202509ORG'!L239</f>
        <v>26.23</v>
      </c>
      <c r="H245" s="181"/>
      <c r="I245" s="188">
        <f t="shared" si="3"/>
        <v>0</v>
      </c>
    </row>
    <row r="246" spans="1:9" ht="53.25" customHeight="1">
      <c r="A246" s="10">
        <v>240</v>
      </c>
      <c r="B246" s="6"/>
      <c r="C246" s="150" t="str">
        <f>'202509ORG'!O240</f>
        <v>MMM0027</v>
      </c>
      <c r="D246" s="151" t="str">
        <f>'202509ORG'!I240</f>
        <v>Kocka na 2 potenco</v>
      </c>
      <c r="E246" s="151" t="str">
        <f>'202509ORG'!C240</f>
        <v>doubleness</v>
      </c>
      <c r="F246" s="152">
        <f>'202509ORG'!J240</f>
        <v>23.6</v>
      </c>
      <c r="G246" s="152">
        <f>'202509ORG'!L240</f>
        <v>28.79</v>
      </c>
      <c r="H246" s="181"/>
      <c r="I246" s="188">
        <f t="shared" si="3"/>
        <v>0</v>
      </c>
    </row>
    <row r="247" spans="1:9" ht="46.5" customHeight="1">
      <c r="A247" s="10">
        <v>241</v>
      </c>
      <c r="B247" s="10"/>
      <c r="C247" s="150" t="str">
        <f>'202509ORG'!O241</f>
        <v>MMM0028</v>
      </c>
      <c r="D247" s="151" t="str">
        <f>'202509ORG'!I241</f>
        <v>Kocka na 3 potenco</v>
      </c>
      <c r="E247" s="151" t="str">
        <f>'202509ORG'!C241</f>
        <v>triple</v>
      </c>
      <c r="F247" s="152">
        <f>'202509ORG'!J241</f>
        <v>46.3</v>
      </c>
      <c r="G247" s="152">
        <f>'202509ORG'!L241</f>
        <v>56.49</v>
      </c>
      <c r="H247" s="181"/>
      <c r="I247" s="188">
        <f t="shared" si="3"/>
        <v>0</v>
      </c>
    </row>
    <row r="248" spans="1:9" ht="51" customHeight="1">
      <c r="A248" s="10">
        <v>242</v>
      </c>
      <c r="B248" s="10"/>
      <c r="C248" s="150" t="str">
        <f>'202509ORG'!O242</f>
        <v>MMM0029</v>
      </c>
      <c r="D248" s="151" t="str">
        <f>'202509ORG'!I242</f>
        <v>Veliki keglji za deljenje</v>
      </c>
      <c r="E248" s="151" t="str">
        <f>'202509ORG'!C242</f>
        <v xml:space="preserve"> Large Fraction Skittles With Stand</v>
      </c>
      <c r="F248" s="152">
        <f>'202509ORG'!J242</f>
        <v>44.67</v>
      </c>
      <c r="G248" s="152">
        <f>'202509ORG'!L242</f>
        <v>54.5</v>
      </c>
      <c r="H248" s="181"/>
      <c r="I248" s="188">
        <f t="shared" si="3"/>
        <v>0</v>
      </c>
    </row>
    <row r="249" spans="1:9" ht="51" customHeight="1">
      <c r="A249" s="10">
        <v>243</v>
      </c>
      <c r="B249" s="10"/>
      <c r="C249" s="150" t="str">
        <f>'202509ORG'!O243</f>
        <v>MMM0029-1</v>
      </c>
      <c r="D249" s="151" t="e">
        <f>'202509ORG'!I243</f>
        <v>#N/A</v>
      </c>
      <c r="E249" s="151" t="str">
        <f>'202509ORG'!C243</f>
        <v>cards for Large Fraction Skittles</v>
      </c>
      <c r="F249" s="152">
        <f>'202509ORG'!J243</f>
        <v>3.1</v>
      </c>
      <c r="G249" s="152">
        <f>'202509ORG'!L243</f>
        <v>3.78</v>
      </c>
      <c r="H249" s="181"/>
      <c r="I249" s="188">
        <f t="shared" si="3"/>
        <v>0</v>
      </c>
    </row>
    <row r="250" spans="1:9" ht="51" customHeight="1">
      <c r="A250" s="10">
        <v>244</v>
      </c>
      <c r="B250" s="10"/>
      <c r="C250" s="150" t="str">
        <f>'202509ORG'!O244</f>
        <v>MMM0029-S</v>
      </c>
      <c r="D250" s="151" t="e">
        <f>'202509ORG'!I244</f>
        <v>#N/A</v>
      </c>
      <c r="E250" s="151" t="str">
        <f>'202509ORG'!C244</f>
        <v xml:space="preserve">Family Set - small fraction skittles </v>
      </c>
      <c r="F250" s="152">
        <f>'202509ORG'!J244</f>
        <v>17.2</v>
      </c>
      <c r="G250" s="152">
        <f>'202509ORG'!L244</f>
        <v>20.98</v>
      </c>
      <c r="H250" s="181"/>
      <c r="I250" s="188">
        <f t="shared" si="3"/>
        <v>0</v>
      </c>
    </row>
    <row r="251" spans="1:9" ht="39" customHeight="1">
      <c r="A251" s="10">
        <v>245</v>
      </c>
      <c r="B251" s="10"/>
      <c r="C251" s="150" t="str">
        <f>'202509ORG'!O245</f>
        <v>MMM0030</v>
      </c>
      <c r="D251" s="151" t="str">
        <f>'202509ORG'!I245</f>
        <v>9 tisočic -potiskan les</v>
      </c>
      <c r="E251" s="151" t="str">
        <f>'202509ORG'!C245</f>
        <v>9 Wooden Cubes of 1000</v>
      </c>
      <c r="F251" s="152">
        <f>'202509ORG'!J245</f>
        <v>22.8</v>
      </c>
      <c r="G251" s="152">
        <f>'202509ORG'!L245</f>
        <v>27.82</v>
      </c>
      <c r="H251" s="181"/>
      <c r="I251" s="188">
        <f t="shared" si="3"/>
        <v>0</v>
      </c>
    </row>
    <row r="252" spans="1:9" ht="49.2" customHeight="1">
      <c r="A252" s="10">
        <v>246</v>
      </c>
      <c r="B252" s="10"/>
      <c r="C252" s="150" t="str">
        <f>'202509ORG'!O246</f>
        <v>MMM0030-2</v>
      </c>
      <c r="D252" s="151" t="e">
        <f>'202509ORG'!I246</f>
        <v>#N/A</v>
      </c>
      <c r="E252" s="151" t="str">
        <f>'202509ORG'!C246</f>
        <v>Tray for  9 Wooden Thousand Cubes</v>
      </c>
      <c r="F252" s="152">
        <f>'202509ORG'!J246</f>
        <v>7.1</v>
      </c>
      <c r="G252" s="152">
        <f>'202509ORG'!L246</f>
        <v>8.66</v>
      </c>
      <c r="H252" s="181"/>
      <c r="I252" s="188">
        <f t="shared" si="3"/>
        <v>0</v>
      </c>
    </row>
    <row r="253" spans="1:9" ht="51.75" customHeight="1">
      <c r="A253" s="10">
        <v>247</v>
      </c>
      <c r="B253" s="6"/>
      <c r="C253" s="150" t="str">
        <f>'202509ORG'!O247</f>
        <v>MMM0031</v>
      </c>
      <c r="D253" s="151" t="str">
        <f>'202509ORG'!I247</f>
        <v>45 stotic, material:potiskan les</v>
      </c>
      <c r="E253" s="151" t="str">
        <f>'202509ORG'!C247</f>
        <v>45 Wooden Squares of 100</v>
      </c>
      <c r="F253" s="152">
        <f>'202509ORG'!J247</f>
        <v>18.579999999999998</v>
      </c>
      <c r="G253" s="152">
        <f>'202509ORG'!L247</f>
        <v>22.67</v>
      </c>
      <c r="H253" s="181"/>
      <c r="I253" s="188">
        <f t="shared" si="3"/>
        <v>0</v>
      </c>
    </row>
    <row r="254" spans="1:9" ht="51.75" customHeight="1">
      <c r="A254" s="10">
        <v>248</v>
      </c>
      <c r="B254" s="6"/>
      <c r="C254" s="150" t="str">
        <f>'202509ORG'!O248</f>
        <v>MMM0031-1</v>
      </c>
      <c r="D254" s="151" t="e">
        <f>'202509ORG'!I248</f>
        <v>#N/A</v>
      </c>
      <c r="E254" s="151" t="str">
        <f>'202509ORG'!C248</f>
        <v>Tray for 45 Wooden Hundred Squares</v>
      </c>
      <c r="F254" s="152">
        <f>'202509ORG'!J248</f>
        <v>6.5</v>
      </c>
      <c r="G254" s="152">
        <f>'202509ORG'!L248</f>
        <v>7.93</v>
      </c>
      <c r="H254" s="181"/>
      <c r="I254" s="188">
        <f t="shared" si="3"/>
        <v>0</v>
      </c>
    </row>
    <row r="255" spans="1:9" ht="63" customHeight="1">
      <c r="A255" s="10">
        <v>249</v>
      </c>
      <c r="B255" s="10"/>
      <c r="C255" s="150" t="str">
        <f>'202509ORG'!O249</f>
        <v>MMM0088</v>
      </c>
      <c r="D255" s="151" t="str">
        <f>'202509ORG'!I249</f>
        <v>Uvod v desetiški sistem, material: les</v>
      </c>
      <c r="E255" s="151" t="str">
        <f>'202509ORG'!C249</f>
        <v>Base Ten Material</v>
      </c>
      <c r="F255" s="152">
        <f>'202509ORG'!J249</f>
        <v>42.4</v>
      </c>
      <c r="G255" s="152">
        <f>'202509ORG'!L249</f>
        <v>51.73</v>
      </c>
      <c r="H255" s="181"/>
      <c r="I255" s="188">
        <f t="shared" si="3"/>
        <v>0</v>
      </c>
    </row>
    <row r="256" spans="1:9" ht="48" customHeight="1">
      <c r="A256" s="10">
        <v>250</v>
      </c>
      <c r="B256" s="6"/>
      <c r="C256" s="150" t="str">
        <f>'202509ORG'!O250</f>
        <v>MMM0032</v>
      </c>
      <c r="D256" s="151" t="str">
        <f>'202509ORG'!I250</f>
        <v>Tabli z ulomki</v>
      </c>
      <c r="E256" s="151" t="str">
        <f>'202509ORG'!C250</f>
        <v>Metal Fraction Circles With Stand</v>
      </c>
      <c r="F256" s="152">
        <f>'202509ORG'!J250</f>
        <v>92.5</v>
      </c>
      <c r="G256" s="152">
        <f>'202509ORG'!L250</f>
        <v>112.85</v>
      </c>
      <c r="H256" s="181"/>
      <c r="I256" s="188">
        <f t="shared" si="3"/>
        <v>0</v>
      </c>
    </row>
    <row r="257" spans="1:9" ht="48" customHeight="1">
      <c r="A257" s="10">
        <v>251</v>
      </c>
      <c r="B257" s="6"/>
      <c r="C257" s="150" t="str">
        <f>'202509ORG'!O251</f>
        <v>MMM0032-1</v>
      </c>
      <c r="D257" s="151" t="e">
        <f>'202509ORG'!I251</f>
        <v>#N/A</v>
      </c>
      <c r="E257" s="151" t="str">
        <f>'202509ORG'!C251</f>
        <v>Fraction Circles metal</v>
      </c>
      <c r="F257" s="152">
        <f>'202509ORG'!J251</f>
        <v>65</v>
      </c>
      <c r="G257" s="152">
        <f>'202509ORG'!L251</f>
        <v>79.3</v>
      </c>
      <c r="H257" s="181"/>
      <c r="I257" s="188">
        <f t="shared" si="3"/>
        <v>0</v>
      </c>
    </row>
    <row r="258" spans="1:9" ht="48" customHeight="1">
      <c r="A258" s="10">
        <v>252</v>
      </c>
      <c r="B258" s="6"/>
      <c r="C258" s="150" t="str">
        <f>'202509ORG'!O252</f>
        <v>MMM0032-2</v>
      </c>
      <c r="D258" s="151" t="e">
        <f>'202509ORG'!I252</f>
        <v>#N/A</v>
      </c>
      <c r="E258" s="151" t="str">
        <f>'202509ORG'!C252</f>
        <v>Fraction Circles metal tray</v>
      </c>
      <c r="F258" s="152">
        <f>'202509ORG'!J252</f>
        <v>34</v>
      </c>
      <c r="G258" s="152">
        <f>'202509ORG'!L252</f>
        <v>41.48</v>
      </c>
      <c r="H258" s="181"/>
      <c r="I258" s="188">
        <f t="shared" si="3"/>
        <v>0</v>
      </c>
    </row>
    <row r="259" spans="1:9" ht="44.25" customHeight="1">
      <c r="A259" s="10">
        <v>253</v>
      </c>
      <c r="B259" s="6"/>
      <c r="C259" s="150" t="str">
        <f>'202509ORG'!O253</f>
        <v>MMM0033</v>
      </c>
      <c r="D259" s="151">
        <f>'202509ORG'!I253</f>
        <v>0</v>
      </c>
      <c r="E259" s="151" t="str">
        <f>'202509ORG'!C253</f>
        <v>Metal Inscribed and Concentric Figures</v>
      </c>
      <c r="F259" s="152">
        <f>'202509ORG'!J253</f>
        <v>68</v>
      </c>
      <c r="G259" s="152">
        <f>'202509ORG'!L253</f>
        <v>82.96</v>
      </c>
      <c r="H259" s="181"/>
      <c r="I259" s="188">
        <f t="shared" si="3"/>
        <v>0</v>
      </c>
    </row>
    <row r="260" spans="1:9" ht="34.5" customHeight="1">
      <c r="A260" s="10">
        <v>254</v>
      </c>
      <c r="B260" s="10"/>
      <c r="C260" s="150" t="str">
        <f>'202509ORG'!O254</f>
        <v>MMM0035</v>
      </c>
      <c r="D260" s="151" t="str">
        <f>'202509ORG'!I254</f>
        <v>Kovinski trikotniki, deljeni</v>
      </c>
      <c r="E260" s="151" t="str">
        <f>'202509ORG'!C254</f>
        <v>Metal Triangles</v>
      </c>
      <c r="F260" s="152">
        <f>'202509ORG'!J254</f>
        <v>34.21</v>
      </c>
      <c r="G260" s="152">
        <f>'202509ORG'!L254</f>
        <v>41.74</v>
      </c>
      <c r="H260" s="181"/>
      <c r="I260" s="188">
        <f t="shared" si="3"/>
        <v>0</v>
      </c>
    </row>
    <row r="261" spans="1:9" ht="54" customHeight="1">
      <c r="A261" s="10">
        <v>255</v>
      </c>
      <c r="B261" s="10"/>
      <c r="C261" s="150" t="str">
        <f>'202509ORG'!O255</f>
        <v>MMM0036</v>
      </c>
      <c r="D261" s="151">
        <f>'202509ORG'!I255</f>
        <v>0</v>
      </c>
      <c r="E261" s="151" t="str">
        <f>'202509ORG'!C255</f>
        <v xml:space="preserve"> Metal Squares</v>
      </c>
      <c r="F261" s="152">
        <f>'202509ORG'!J255</f>
        <v>64.099999999999994</v>
      </c>
      <c r="G261" s="152">
        <f>'202509ORG'!L255</f>
        <v>78.2</v>
      </c>
      <c r="H261" s="181"/>
      <c r="I261" s="188">
        <f t="shared" si="3"/>
        <v>0</v>
      </c>
    </row>
    <row r="262" spans="1:9" ht="54" customHeight="1">
      <c r="A262" s="10">
        <v>256</v>
      </c>
      <c r="B262" s="10"/>
      <c r="C262" s="150" t="str">
        <f>'202509ORG'!O256</f>
        <v>MMM0034</v>
      </c>
      <c r="D262" s="151" t="e">
        <f>'202509ORG'!I256</f>
        <v>#N/A</v>
      </c>
      <c r="E262" s="151" t="str">
        <f>'202509ORG'!C256</f>
        <v>Equivalent Figure Material</v>
      </c>
      <c r="F262" s="152">
        <f>'202509ORG'!J256</f>
        <v>167</v>
      </c>
      <c r="G262" s="152">
        <f>'202509ORG'!L256</f>
        <v>203.74</v>
      </c>
      <c r="H262" s="181"/>
      <c r="I262" s="188">
        <f t="shared" si="3"/>
        <v>0</v>
      </c>
    </row>
    <row r="263" spans="1:9" ht="54" customHeight="1">
      <c r="A263" s="10">
        <v>257</v>
      </c>
      <c r="B263" s="10"/>
      <c r="C263" s="150" t="str">
        <f>'202509ORG'!O257</f>
        <v>MMM0017-2</v>
      </c>
      <c r="D263" s="151" t="e">
        <f>'202509ORG'!I257</f>
        <v>#N/A</v>
      </c>
      <c r="E263" s="151" t="str">
        <f>'202509ORG'!C257</f>
        <v>Theorem of Pythagoras</v>
      </c>
      <c r="F263" s="152">
        <f>'202509ORG'!J257</f>
        <v>67</v>
      </c>
      <c r="G263" s="152">
        <f>'202509ORG'!L257</f>
        <v>81.739999999999995</v>
      </c>
      <c r="H263" s="181"/>
      <c r="I263" s="188">
        <f t="shared" si="3"/>
        <v>0</v>
      </c>
    </row>
    <row r="264" spans="1:9" ht="34.5" customHeight="1">
      <c r="A264" s="10">
        <v>258</v>
      </c>
      <c r="B264" s="178"/>
      <c r="C264" s="150" t="str">
        <f>'202509ORG'!O258</f>
        <v>MMM0037</v>
      </c>
      <c r="D264" s="151" t="str">
        <f>'202509ORG'!I258</f>
        <v>Geometrijska telesa</v>
      </c>
      <c r="E264" s="151" t="str">
        <f>'202509ORG'!C258</f>
        <v xml:space="preserve"> Geometric Solids With Stands, Bases, and Box</v>
      </c>
      <c r="F264" s="152">
        <f>'202509ORG'!J258</f>
        <v>53</v>
      </c>
      <c r="G264" s="152">
        <f>'202509ORG'!L258</f>
        <v>64.66</v>
      </c>
      <c r="H264" s="181"/>
      <c r="I264" s="188">
        <f t="shared" si="3"/>
        <v>0</v>
      </c>
    </row>
    <row r="265" spans="1:9" ht="43.5" customHeight="1">
      <c r="A265" s="10">
        <v>259</v>
      </c>
      <c r="B265" s="178"/>
      <c r="C265" s="150" t="str">
        <f>'202509ORG'!O259</f>
        <v>MMM0037 (bukev)</v>
      </c>
      <c r="D265" s="151" t="str">
        <f>'202509ORG'!I259</f>
        <v>Geometrijska telesa-bukev</v>
      </c>
      <c r="E265" s="151" t="str">
        <f>'202509ORG'!C259</f>
        <v xml:space="preserve"> Geometric Solids With Stands, Bases, and Box-beech wood</v>
      </c>
      <c r="F265" s="152">
        <f>'202509ORG'!J259</f>
        <v>117</v>
      </c>
      <c r="G265" s="152">
        <f>'202509ORG'!L259</f>
        <v>142.74</v>
      </c>
      <c r="H265" s="181"/>
      <c r="I265" s="188">
        <f t="shared" ref="I265:I328" si="4">F265*(1-$F$4)*H265</f>
        <v>0</v>
      </c>
    </row>
    <row r="266" spans="1:9" ht="57.75" customHeight="1">
      <c r="A266" s="10">
        <v>260</v>
      </c>
      <c r="B266" s="10"/>
      <c r="C266" s="150" t="str">
        <f>'202509ORG'!O260</f>
        <v>MMM0038</v>
      </c>
      <c r="D266" s="151" t="str">
        <f>'202509ORG'!I260</f>
        <v>Osnovne ploskve za geometrijska telesa</v>
      </c>
      <c r="E266" s="151" t="str">
        <f>'202509ORG'!C260</f>
        <v>Geometric Solids Bases With Box</v>
      </c>
      <c r="F266" s="152">
        <f>'202509ORG'!J260</f>
        <v>8.85</v>
      </c>
      <c r="G266" s="152">
        <f>'202509ORG'!L260</f>
        <v>10.8</v>
      </c>
      <c r="H266" s="181"/>
      <c r="I266" s="188">
        <f t="shared" si="4"/>
        <v>0</v>
      </c>
    </row>
    <row r="267" spans="1:9" ht="57.75" customHeight="1">
      <c r="A267" s="10">
        <v>261</v>
      </c>
      <c r="B267" s="10"/>
      <c r="C267" s="150" t="str">
        <f>'202509ORG'!O261</f>
        <v>MMM0039</v>
      </c>
      <c r="D267" s="151" t="e">
        <f>'202509ORG'!I261</f>
        <v>#N/A</v>
      </c>
      <c r="E267" s="151" t="str">
        <f>'202509ORG'!C261</f>
        <v>Decomposition stereo combination</v>
      </c>
      <c r="F267" s="152">
        <f>'202509ORG'!J261</f>
        <v>26.8</v>
      </c>
      <c r="G267" s="152">
        <f>'202509ORG'!L261</f>
        <v>32.700000000000003</v>
      </c>
      <c r="H267" s="181"/>
      <c r="I267" s="188">
        <f t="shared" si="4"/>
        <v>0</v>
      </c>
    </row>
    <row r="268" spans="1:9" ht="45.75" customHeight="1">
      <c r="A268" s="10">
        <v>262</v>
      </c>
      <c r="B268" s="10"/>
      <c r="C268" s="150" t="str">
        <f>'202509ORG'!O262</f>
        <v>MMM0040</v>
      </c>
      <c r="D268" s="151" t="str">
        <f>'202509ORG'!I262</f>
        <v>Igra Gosenica -seštevanje</v>
      </c>
      <c r="E268" s="151" t="str">
        <f>'202509ORG'!C262</f>
        <v>Addition Snake Game</v>
      </c>
      <c r="F268" s="152">
        <f>'202509ORG'!J262</f>
        <v>38</v>
      </c>
      <c r="G268" s="152">
        <f>'202509ORG'!L262</f>
        <v>46.36</v>
      </c>
      <c r="H268" s="181"/>
      <c r="I268" s="188">
        <f t="shared" si="4"/>
        <v>0</v>
      </c>
    </row>
    <row r="269" spans="1:9" ht="52.5" customHeight="1">
      <c r="A269" s="10">
        <v>263</v>
      </c>
      <c r="B269" s="10"/>
      <c r="C269" s="150" t="str">
        <f>'202509ORG'!O263</f>
        <v>MMM0041</v>
      </c>
      <c r="D269" s="151" t="str">
        <f>'202509ORG'!I263</f>
        <v>Igra Gosenica - odštevanje</v>
      </c>
      <c r="E269" s="151" t="str">
        <f>'202509ORG'!C263</f>
        <v xml:space="preserve">Subtraction Snake Game </v>
      </c>
      <c r="F269" s="152">
        <f>'202509ORG'!J263</f>
        <v>46</v>
      </c>
      <c r="G269" s="152">
        <f>'202509ORG'!L263</f>
        <v>56.12</v>
      </c>
      <c r="H269" s="181"/>
      <c r="I269" s="188">
        <f t="shared" si="4"/>
        <v>0</v>
      </c>
    </row>
    <row r="270" spans="1:9" ht="57.75" customHeight="1">
      <c r="A270" s="10">
        <v>264</v>
      </c>
      <c r="B270" s="10"/>
      <c r="C270" s="150" t="str">
        <f>'202509ORG'!O264</f>
        <v>MMM0042</v>
      </c>
      <c r="D270" s="151" t="str">
        <f>'202509ORG'!I264</f>
        <v>Barvna zrnain tabla za obešanje</v>
      </c>
      <c r="E270" s="151" t="str">
        <f>'202509ORG'!C264</f>
        <v>Short Bead Chains with wall frame</v>
      </c>
      <c r="F270" s="152">
        <f>'202509ORG'!J264</f>
        <v>37</v>
      </c>
      <c r="G270" s="152">
        <f>'202509ORG'!L264</f>
        <v>45.14</v>
      </c>
      <c r="H270" s="181"/>
      <c r="I270" s="188">
        <f t="shared" si="4"/>
        <v>0</v>
      </c>
    </row>
    <row r="271" spans="1:9" ht="57.75" customHeight="1">
      <c r="A271" s="10">
        <v>265</v>
      </c>
      <c r="B271" s="10"/>
      <c r="C271" s="150" t="str">
        <f>'202509ORG'!O265</f>
        <v>MMM0042-1</v>
      </c>
      <c r="D271" s="151" t="str">
        <f>'202509ORG'!I265</f>
        <v>Barvne verige</v>
      </c>
      <c r="E271" s="151" t="str">
        <f>'202509ORG'!C265</f>
        <v>Short Bead Chain</v>
      </c>
      <c r="F271" s="152">
        <f>'202509ORG'!J265</f>
        <v>40</v>
      </c>
      <c r="G271" s="152">
        <f>'202509ORG'!L265</f>
        <v>48.8</v>
      </c>
      <c r="H271" s="181"/>
      <c r="I271" s="188">
        <f t="shared" si="4"/>
        <v>0</v>
      </c>
    </row>
    <row r="272" spans="1:9" ht="57" customHeight="1">
      <c r="A272" s="10">
        <v>266</v>
      </c>
      <c r="B272" s="10"/>
      <c r="C272" s="150" t="str">
        <f>'202509ORG'!O266</f>
        <v>MMM0043</v>
      </c>
      <c r="D272" s="151" t="str">
        <f>'202509ORG'!I266</f>
        <v>Barvne ploskve</v>
      </c>
      <c r="E272" s="151" t="str">
        <f>'202509ORG'!C266</f>
        <v xml:space="preserve"> Colored Bead Squares</v>
      </c>
      <c r="F272" s="152">
        <f>'202509ORG'!J266</f>
        <v>10.6</v>
      </c>
      <c r="G272" s="152">
        <f>'202509ORG'!L266</f>
        <v>12.93</v>
      </c>
      <c r="H272" s="181"/>
      <c r="I272" s="188">
        <f t="shared" si="4"/>
        <v>0</v>
      </c>
    </row>
    <row r="273" spans="1:9" ht="49.5" customHeight="1">
      <c r="A273" s="10">
        <v>267</v>
      </c>
      <c r="B273" s="10"/>
      <c r="C273" s="150" t="str">
        <f>'202509ORG'!O267</f>
        <v>MMM0044</v>
      </c>
      <c r="D273" s="151" t="str">
        <f>'202509ORG'!I267</f>
        <v>Tisočica, material:perlice</v>
      </c>
      <c r="E273" s="151" t="str">
        <f>'202509ORG'!C267</f>
        <v>Golden Bead Thousand Cube</v>
      </c>
      <c r="F273" s="152">
        <f>'202509ORG'!J267</f>
        <v>23.52</v>
      </c>
      <c r="G273" s="152">
        <f>'202509ORG'!L267</f>
        <v>28.69</v>
      </c>
      <c r="H273" s="181"/>
      <c r="I273" s="188">
        <f t="shared" si="4"/>
        <v>0</v>
      </c>
    </row>
    <row r="274" spans="1:9" ht="39" customHeight="1">
      <c r="A274" s="10">
        <v>268</v>
      </c>
      <c r="B274" s="10"/>
      <c r="C274" s="150" t="str">
        <f>'202509ORG'!O268</f>
        <v>MMM0045</v>
      </c>
      <c r="D274" s="151" t="str">
        <f>'202509ORG'!I268</f>
        <v>Predstavitveni pladenj, material:perlice</v>
      </c>
      <c r="E274" s="151" t="str">
        <f>'202509ORG'!C268</f>
        <v xml:space="preserve">Introduction to Decimal Quantity w/ Trays </v>
      </c>
      <c r="F274" s="152">
        <f>'202509ORG'!J268</f>
        <v>34.29</v>
      </c>
      <c r="G274" s="152">
        <f>'202509ORG'!L268</f>
        <v>41.83</v>
      </c>
      <c r="H274" s="181"/>
      <c r="I274" s="188">
        <f t="shared" si="4"/>
        <v>0</v>
      </c>
    </row>
    <row r="275" spans="1:9" ht="49.5" customHeight="1">
      <c r="A275" s="10">
        <v>269</v>
      </c>
      <c r="B275" s="10"/>
      <c r="C275" s="150" t="str">
        <f>'202509ORG'!O269</f>
        <v>MMM0046</v>
      </c>
      <c r="D275" s="151" t="str">
        <f>'202509ORG'!I269</f>
        <v>Uvod v decimalne simbole, pladenj</v>
      </c>
      <c r="E275" s="151" t="str">
        <f>'202509ORG'!C269</f>
        <v xml:space="preserve">Introduction to Decimal Symbols w/ Trays </v>
      </c>
      <c r="F275" s="152">
        <f>'202509ORG'!J269</f>
        <v>50.8</v>
      </c>
      <c r="G275" s="152">
        <f>'202509ORG'!L269</f>
        <v>61.98</v>
      </c>
      <c r="H275" s="181"/>
      <c r="I275" s="188">
        <f t="shared" si="4"/>
        <v>0</v>
      </c>
    </row>
    <row r="276" spans="1:9" ht="45.75" customHeight="1">
      <c r="A276" s="10">
        <v>270</v>
      </c>
      <c r="B276" s="10"/>
      <c r="C276" s="150" t="str">
        <f>'202509ORG'!O270</f>
        <v>MMM0047</v>
      </c>
      <c r="D276" s="151" t="str">
        <f>'202509ORG'!I270</f>
        <v>Veriga 100 in 1000</v>
      </c>
      <c r="E276" s="151" t="str">
        <f>'202509ORG'!C270</f>
        <v xml:space="preserve"> Bead Chains of 100 and 1000</v>
      </c>
      <c r="F276" s="152">
        <f>'202509ORG'!J270</f>
        <v>36.75</v>
      </c>
      <c r="G276" s="152">
        <f>'202509ORG'!L270</f>
        <v>44.84</v>
      </c>
      <c r="H276" s="181"/>
      <c r="I276" s="188">
        <f t="shared" si="4"/>
        <v>0</v>
      </c>
    </row>
    <row r="277" spans="1:9" ht="48.75" customHeight="1">
      <c r="A277" s="10">
        <v>271</v>
      </c>
      <c r="B277" s="10"/>
      <c r="C277" s="150" t="str">
        <f>'202509ORG'!O271</f>
        <v>MMM0048</v>
      </c>
      <c r="D277" s="151" t="str">
        <f>'202509ORG'!I271</f>
        <v>Enice in desetice</v>
      </c>
      <c r="E277" s="151" t="str">
        <f>'202509ORG'!C271</f>
        <v>Ten Bead Box</v>
      </c>
      <c r="F277" s="152">
        <f>'202509ORG'!J271</f>
        <v>9.9</v>
      </c>
      <c r="G277" s="152">
        <f>'202509ORG'!L271</f>
        <v>12.08</v>
      </c>
      <c r="H277" s="181"/>
      <c r="I277" s="188">
        <f t="shared" si="4"/>
        <v>0</v>
      </c>
    </row>
    <row r="278" spans="1:9" ht="47.25" customHeight="1">
      <c r="A278" s="10">
        <v>272</v>
      </c>
      <c r="B278" s="10"/>
      <c r="C278" s="150" t="str">
        <f>'202509ORG'!O272</f>
        <v>MMM0049</v>
      </c>
      <c r="D278" s="151" t="str">
        <f>'202509ORG'!I272</f>
        <v>Barvna zrna in desetice</v>
      </c>
      <c r="E278" s="151" t="str">
        <f>'202509ORG'!C272</f>
        <v xml:space="preserve"> Teen Bead Box</v>
      </c>
      <c r="F278" s="152">
        <f>'202509ORG'!J272</f>
        <v>8.3800000000000008</v>
      </c>
      <c r="G278" s="152">
        <f>'202509ORG'!L272</f>
        <v>10.220000000000001</v>
      </c>
      <c r="H278" s="181"/>
      <c r="I278" s="188">
        <f t="shared" si="4"/>
        <v>0</v>
      </c>
    </row>
    <row r="279" spans="1:9" ht="43.5" customHeight="1">
      <c r="A279" s="10">
        <v>273</v>
      </c>
      <c r="B279" s="10"/>
      <c r="C279" s="150" t="str">
        <f>'202509ORG'!O273</f>
        <v>MMM0050</v>
      </c>
      <c r="D279" s="151" t="str">
        <f>'202509ORG'!I273</f>
        <v>Komplet barvnih palčk, material:perlice</v>
      </c>
      <c r="E279" s="151" t="str">
        <f>'202509ORG'!C273</f>
        <v xml:space="preserve"> Bead Decanomial</v>
      </c>
      <c r="F279" s="152">
        <f>'202509ORG'!J273</f>
        <v>91.83</v>
      </c>
      <c r="G279" s="152">
        <f>'202509ORG'!L273</f>
        <v>112.03</v>
      </c>
      <c r="H279" s="181"/>
      <c r="I279" s="188">
        <f t="shared" si="4"/>
        <v>0</v>
      </c>
    </row>
    <row r="280" spans="1:9" ht="42.75" customHeight="1">
      <c r="A280" s="10">
        <v>274</v>
      </c>
      <c r="B280" s="10"/>
      <c r="C280" s="150" t="str">
        <f>'202509ORG'!O274</f>
        <v>MMM0080</v>
      </c>
      <c r="D280" s="151" t="str">
        <f>'202509ORG'!I274</f>
        <v>Igra Gosenica-seštevanje, novo</v>
      </c>
      <c r="E280" s="151" t="str">
        <f>'202509ORG'!C274</f>
        <v>New Additional Snake Game</v>
      </c>
      <c r="F280" s="152">
        <f>'202509ORG'!J274</f>
        <v>35.68</v>
      </c>
      <c r="G280" s="152">
        <f>'202509ORG'!L274</f>
        <v>43.53</v>
      </c>
      <c r="H280" s="181"/>
      <c r="I280" s="188">
        <f t="shared" si="4"/>
        <v>0</v>
      </c>
    </row>
    <row r="281" spans="1:9" ht="52.5" customHeight="1">
      <c r="A281" s="10">
        <v>275</v>
      </c>
      <c r="B281" s="10"/>
      <c r="C281" s="150" t="str">
        <f>'202509ORG'!O275</f>
        <v>MMM0081</v>
      </c>
      <c r="D281" s="151" t="str">
        <f>'202509ORG'!I275</f>
        <v>Igra Gosenica-odštevanje, novo</v>
      </c>
      <c r="E281" s="151" t="str">
        <f>'202509ORG'!C275</f>
        <v>New Substraction Snake Game</v>
      </c>
      <c r="F281" s="152">
        <f>'202509ORG'!J275</f>
        <v>45.97</v>
      </c>
      <c r="G281" s="152">
        <f>'202509ORG'!L275</f>
        <v>56.08</v>
      </c>
      <c r="H281" s="181"/>
      <c r="I281" s="188">
        <f t="shared" si="4"/>
        <v>0</v>
      </c>
    </row>
    <row r="282" spans="1:9" ht="64.5" customHeight="1">
      <c r="A282" s="10">
        <v>276</v>
      </c>
      <c r="B282" s="10"/>
      <c r="C282" s="150" t="str">
        <f>'202509ORG'!O276</f>
        <v>MMM0082</v>
      </c>
      <c r="D282" s="151" t="str">
        <f>'202509ORG'!I276</f>
        <v>Igra Gosenica-negativna</v>
      </c>
      <c r="E282" s="151" t="str">
        <f>'202509ORG'!C276</f>
        <v>Negative Snake Game</v>
      </c>
      <c r="F282" s="152">
        <f>'202509ORG'!J276</f>
        <v>74.53</v>
      </c>
      <c r="G282" s="152">
        <f>'202509ORG'!L276</f>
        <v>90.93</v>
      </c>
      <c r="H282" s="181"/>
      <c r="I282" s="188">
        <f t="shared" si="4"/>
        <v>0</v>
      </c>
    </row>
    <row r="283" spans="1:9" ht="61.5" customHeight="1">
      <c r="A283" s="10">
        <v>277</v>
      </c>
      <c r="B283" s="10"/>
      <c r="C283" s="150" t="str">
        <f>'202509ORG'!O277</f>
        <v>MMM0083</v>
      </c>
      <c r="D283" s="151" t="str">
        <f>'202509ORG'!I277</f>
        <v>Kontrolne barvne palčke</v>
      </c>
      <c r="E283" s="151" t="str">
        <f>'202509ORG'!C277</f>
        <v>Checker Board Beads</v>
      </c>
      <c r="F283" s="152">
        <f>'202509ORG'!J277</f>
        <v>22.41</v>
      </c>
      <c r="G283" s="152">
        <f>'202509ORG'!L277</f>
        <v>27.34</v>
      </c>
      <c r="H283" s="181"/>
      <c r="I283" s="188">
        <f t="shared" si="4"/>
        <v>0</v>
      </c>
    </row>
    <row r="284" spans="1:9" ht="51.75" customHeight="1">
      <c r="A284" s="10">
        <v>278</v>
      </c>
      <c r="B284" s="10"/>
      <c r="C284" s="150" t="str">
        <f>'202509ORG'!O278</f>
        <v>MMM0084</v>
      </c>
      <c r="D284" s="151" t="str">
        <f>'202509ORG'!I278</f>
        <v>Barvne verige od 1-1000</v>
      </c>
      <c r="E284" s="151" t="str">
        <f>'202509ORG'!C278</f>
        <v>Short Bead Chain</v>
      </c>
      <c r="F284" s="152">
        <f>'202509ORG'!J278</f>
        <v>53</v>
      </c>
      <c r="G284" s="152">
        <f>'202509ORG'!L278</f>
        <v>64.66</v>
      </c>
      <c r="H284" s="181"/>
      <c r="I284" s="188">
        <f t="shared" si="4"/>
        <v>0</v>
      </c>
    </row>
    <row r="285" spans="1:9" ht="54" customHeight="1">
      <c r="A285" s="10">
        <v>279</v>
      </c>
      <c r="B285" s="10"/>
      <c r="C285" s="150" t="str">
        <f>'202509ORG'!O279</f>
        <v>MMM0086</v>
      </c>
      <c r="D285" s="151" t="str">
        <f>'202509ORG'!I279</f>
        <v>Geometrične palčke</v>
      </c>
      <c r="E285" s="151" t="str">
        <f>'202509ORG'!C279</f>
        <v>Geometric Stick Material</v>
      </c>
      <c r="F285" s="152">
        <f>'202509ORG'!J279</f>
        <v>72</v>
      </c>
      <c r="G285" s="152">
        <f>'202509ORG'!L279</f>
        <v>87.84</v>
      </c>
      <c r="H285" s="181"/>
      <c r="I285" s="188">
        <f t="shared" si="4"/>
        <v>0</v>
      </c>
    </row>
    <row r="286" spans="1:9" ht="46.5" customHeight="1">
      <c r="A286" s="10">
        <v>280</v>
      </c>
      <c r="B286" s="10"/>
      <c r="C286" s="150" t="str">
        <f>'202509ORG'!O280</f>
        <v>MMM0051</v>
      </c>
      <c r="D286" s="151" t="str">
        <f>'202509ORG'!I280</f>
        <v>45 stotic, material: perlice</v>
      </c>
      <c r="E286" s="151" t="str">
        <f>'202509ORG'!C280</f>
        <v>45 Golden Bead Hundred Squares</v>
      </c>
      <c r="F286" s="152">
        <f>'202509ORG'!J280</f>
        <v>87.34</v>
      </c>
      <c r="G286" s="152">
        <f>'202509ORG'!L280</f>
        <v>106.55</v>
      </c>
      <c r="H286" s="181"/>
      <c r="I286" s="188">
        <f t="shared" si="4"/>
        <v>0</v>
      </c>
    </row>
    <row r="287" spans="1:9" ht="34.5" customHeight="1">
      <c r="A287" s="10">
        <v>281</v>
      </c>
      <c r="B287" s="10"/>
      <c r="C287" s="150" t="str">
        <f>'202509ORG'!O281</f>
        <v>MMM0052</v>
      </c>
      <c r="D287" s="151" t="str">
        <f>'202509ORG'!I281</f>
        <v>45 desetic, material:perlice</v>
      </c>
      <c r="E287" s="151" t="str">
        <f>'202509ORG'!C281</f>
        <v xml:space="preserve">45 Golden Bead Bars of 10 </v>
      </c>
      <c r="F287" s="152">
        <f>'202509ORG'!J281</f>
        <v>16.02</v>
      </c>
      <c r="G287" s="152">
        <f>'202509ORG'!L281</f>
        <v>19.54</v>
      </c>
      <c r="H287" s="181"/>
      <c r="I287" s="188">
        <f t="shared" si="4"/>
        <v>0</v>
      </c>
    </row>
    <row r="288" spans="1:9" ht="42.75" customHeight="1">
      <c r="A288" s="10">
        <v>282</v>
      </c>
      <c r="B288" s="10"/>
      <c r="C288" s="150" t="str">
        <f>'202509ORG'!O282</f>
        <v>MMM0053</v>
      </c>
      <c r="D288" s="151" t="str">
        <f>'202509ORG'!I282</f>
        <v>45 enic, material:perlice</v>
      </c>
      <c r="E288" s="151" t="str">
        <f>'202509ORG'!C282</f>
        <v>45 Golden Bead Units</v>
      </c>
      <c r="F288" s="152">
        <f>'202509ORG'!J282</f>
        <v>2.73</v>
      </c>
      <c r="G288" s="152">
        <f>'202509ORG'!L282</f>
        <v>3.33</v>
      </c>
      <c r="H288" s="181"/>
      <c r="I288" s="188">
        <f t="shared" si="4"/>
        <v>0</v>
      </c>
    </row>
    <row r="289" spans="1:9" ht="48" customHeight="1">
      <c r="A289" s="10">
        <v>283</v>
      </c>
      <c r="B289" s="10"/>
      <c r="C289" s="150" t="str">
        <f>'202509ORG'!O283</f>
        <v>MMM0053-1</v>
      </c>
      <c r="D289" s="151" t="e">
        <f>'202509ORG'!I283</f>
        <v>#N/A</v>
      </c>
      <c r="E289" s="151" t="str">
        <f>'202509ORG'!C283</f>
        <v>One gooden wood cup</v>
      </c>
      <c r="F289" s="152">
        <f>'202509ORG'!J283</f>
        <v>4.2</v>
      </c>
      <c r="G289" s="152">
        <f>'202509ORG'!L283</f>
        <v>5.12</v>
      </c>
      <c r="H289" s="181"/>
      <c r="I289" s="188">
        <f t="shared" si="4"/>
        <v>0</v>
      </c>
    </row>
    <row r="290" spans="1:9" ht="34.5" customHeight="1">
      <c r="A290" s="10">
        <v>284</v>
      </c>
      <c r="B290" s="10"/>
      <c r="C290" s="150" t="str">
        <f>'202509ORG'!O284</f>
        <v>MMM0054</v>
      </c>
      <c r="D290" s="151" t="str">
        <f>'202509ORG'!I284</f>
        <v>Barvne kocke</v>
      </c>
      <c r="E290" s="151" t="str">
        <f>'202509ORG'!C284</f>
        <v>Colored Bead Cubes</v>
      </c>
      <c r="F290" s="152">
        <f>'202509ORG'!J284</f>
        <v>91.5</v>
      </c>
      <c r="G290" s="152">
        <f>'202509ORG'!L284</f>
        <v>111.63</v>
      </c>
      <c r="H290" s="181"/>
      <c r="I290" s="188">
        <f t="shared" si="4"/>
        <v>0</v>
      </c>
    </row>
    <row r="291" spans="1:9" ht="36" customHeight="1">
      <c r="A291" s="10">
        <v>285</v>
      </c>
      <c r="B291" s="10"/>
      <c r="C291" s="150" t="str">
        <f>'202509ORG'!O285</f>
        <v>MMM0055</v>
      </c>
      <c r="D291" s="151" t="str">
        <f>'202509ORG'!I285</f>
        <v>Veriga 1000</v>
      </c>
      <c r="E291" s="151" t="str">
        <f>'202509ORG'!C285</f>
        <v>Bead Chains of 1000</v>
      </c>
      <c r="F291" s="152">
        <f>'202509ORG'!J285</f>
        <v>24.8</v>
      </c>
      <c r="G291" s="152">
        <f>'202509ORG'!L285</f>
        <v>30.26</v>
      </c>
      <c r="H291" s="181"/>
      <c r="I291" s="188">
        <f t="shared" si="4"/>
        <v>0</v>
      </c>
    </row>
    <row r="292" spans="1:9" ht="58.95" customHeight="1">
      <c r="A292" s="10">
        <v>286</v>
      </c>
      <c r="B292" s="10"/>
      <c r="C292" s="150" t="str">
        <f>'202509ORG'!O286</f>
        <v>MMM0055-1</v>
      </c>
      <c r="D292" s="151" t="e">
        <f>'202509ORG'!I286</f>
        <v>#N/A</v>
      </c>
      <c r="E292" s="151" t="str">
        <f>'202509ORG'!C286</f>
        <v>Bead Chains of 100 and 1000 with frame</v>
      </c>
      <c r="F292" s="152">
        <f>'202509ORG'!J286</f>
        <v>37</v>
      </c>
      <c r="G292" s="152">
        <f>'202509ORG'!L286</f>
        <v>45.14</v>
      </c>
      <c r="H292" s="181"/>
      <c r="I292" s="188">
        <f t="shared" si="4"/>
        <v>0</v>
      </c>
    </row>
    <row r="293" spans="1:9" ht="58.95" customHeight="1">
      <c r="A293" s="10">
        <v>287</v>
      </c>
      <c r="B293" s="10"/>
      <c r="C293" s="150" t="str">
        <f>'202509ORG'!O287</f>
        <v>MMM0055-2</v>
      </c>
      <c r="D293" s="151" t="e">
        <f>'202509ORG'!I287</f>
        <v>#N/A</v>
      </c>
      <c r="E293" s="151" t="str">
        <f>'202509ORG'!C287</f>
        <v>stand for number rods</v>
      </c>
      <c r="F293" s="152">
        <f>'202509ORG'!J287</f>
        <v>9.1</v>
      </c>
      <c r="G293" s="152">
        <f>'202509ORG'!L287</f>
        <v>11.1</v>
      </c>
      <c r="H293" s="181"/>
      <c r="I293" s="188">
        <f t="shared" si="4"/>
        <v>0</v>
      </c>
    </row>
    <row r="294" spans="1:9" ht="39.75" customHeight="1">
      <c r="A294" s="10">
        <v>288</v>
      </c>
      <c r="B294" s="10"/>
      <c r="C294" s="150" t="str">
        <f>'202509ORG'!O288</f>
        <v>MMM0056</v>
      </c>
      <c r="D294" s="151" t="str">
        <f>'202509ORG'!I288</f>
        <v>Veriga 100</v>
      </c>
      <c r="E294" s="151" t="str">
        <f>'202509ORG'!C288</f>
        <v>Bead Chains of 100</v>
      </c>
      <c r="F294" s="152">
        <f>'202509ORG'!J288</f>
        <v>4.26</v>
      </c>
      <c r="G294" s="152">
        <f>'202509ORG'!L288</f>
        <v>5.2</v>
      </c>
      <c r="H294" s="181"/>
      <c r="I294" s="188">
        <f t="shared" si="4"/>
        <v>0</v>
      </c>
    </row>
    <row r="295" spans="1:9" ht="43.5" customHeight="1">
      <c r="A295" s="10">
        <v>289</v>
      </c>
      <c r="B295" s="10"/>
      <c r="C295" s="150" t="str">
        <f>'202509ORG'!O289</f>
        <v>MMM0057</v>
      </c>
      <c r="D295" s="151" t="str">
        <f>'202509ORG'!I289</f>
        <v>Barvna zrna</v>
      </c>
      <c r="E295" s="151" t="str">
        <f>'202509ORG'!C289</f>
        <v>Colored Bead Stairs</v>
      </c>
      <c r="F295" s="152">
        <f>'202509ORG'!J289</f>
        <v>4.3099999999999996</v>
      </c>
      <c r="G295" s="152">
        <f>'202509ORG'!L289</f>
        <v>5.26</v>
      </c>
      <c r="H295" s="181"/>
      <c r="I295" s="188">
        <f t="shared" si="4"/>
        <v>0</v>
      </c>
    </row>
    <row r="296" spans="1:9" ht="35.25" customHeight="1">
      <c r="A296" s="10">
        <v>290</v>
      </c>
      <c r="B296" s="10"/>
      <c r="C296" s="150" t="str">
        <f>'202509ORG'!O290</f>
        <v>MMM0057-1</v>
      </c>
      <c r="D296" s="151" t="str">
        <f>'202509ORG'!I290</f>
        <v>Barvna zrna na stojalu</v>
      </c>
      <c r="E296" s="151" t="str">
        <f>'202509ORG'!C290</f>
        <v>Colored Bead Stairs with wooden stand</v>
      </c>
      <c r="F296" s="152">
        <f>'202509ORG'!J290</f>
        <v>7.3</v>
      </c>
      <c r="G296" s="152">
        <f>'202509ORG'!L290</f>
        <v>8.91</v>
      </c>
      <c r="H296" s="181"/>
      <c r="I296" s="188">
        <f t="shared" si="4"/>
        <v>0</v>
      </c>
    </row>
    <row r="297" spans="1:9" ht="72" customHeight="1">
      <c r="A297" s="10">
        <v>291</v>
      </c>
      <c r="B297" s="10"/>
      <c r="C297" s="150" t="str">
        <f>'202509ORG'!O291</f>
        <v>MMM0057-2</v>
      </c>
      <c r="D297" s="151" t="e">
        <f>'202509ORG'!I291</f>
        <v>#N/A</v>
      </c>
      <c r="E297" s="151" t="str">
        <f>'202509ORG'!C291</f>
        <v>black and white beads</v>
      </c>
      <c r="F297" s="152">
        <f>'202509ORG'!J291</f>
        <v>2.73</v>
      </c>
      <c r="G297" s="152">
        <f>'202509ORG'!L291</f>
        <v>3.33</v>
      </c>
      <c r="H297" s="181"/>
      <c r="I297" s="188">
        <f t="shared" si="4"/>
        <v>0</v>
      </c>
    </row>
    <row r="298" spans="1:9" ht="54.75" customHeight="1">
      <c r="A298" s="10">
        <v>292</v>
      </c>
      <c r="B298" s="10"/>
      <c r="C298" s="150" t="str">
        <f>'202509ORG'!O292</f>
        <v>MMM0058</v>
      </c>
      <c r="D298" s="151" t="str">
        <f>'202509ORG'!I292</f>
        <v>9 stotic, material:perlice</v>
      </c>
      <c r="E298" s="151" t="str">
        <f>'202509ORG'!C292</f>
        <v xml:space="preserve">9 Golden Bead Hundred Squares </v>
      </c>
      <c r="F298" s="152">
        <f>'202509ORG'!J292</f>
        <v>17.420000000000002</v>
      </c>
      <c r="G298" s="152">
        <f>'202509ORG'!L292</f>
        <v>21.25</v>
      </c>
      <c r="H298" s="181"/>
      <c r="I298" s="188">
        <f t="shared" si="4"/>
        <v>0</v>
      </c>
    </row>
    <row r="299" spans="1:9" ht="37.5" customHeight="1">
      <c r="A299" s="10">
        <v>293</v>
      </c>
      <c r="B299" s="10"/>
      <c r="C299" s="150" t="str">
        <f>'202509ORG'!O293</f>
        <v>MMM0059</v>
      </c>
      <c r="D299" s="151" t="str">
        <f>'202509ORG'!I293</f>
        <v>9 desetic, material:perlice</v>
      </c>
      <c r="E299" s="151" t="str">
        <f>'202509ORG'!C293</f>
        <v>9 Golden Bead Bars of 10</v>
      </c>
      <c r="F299" s="152">
        <f>'202509ORG'!J293</f>
        <v>4.4000000000000004</v>
      </c>
      <c r="G299" s="152">
        <f>'202509ORG'!L293</f>
        <v>5.37</v>
      </c>
      <c r="H299" s="181"/>
      <c r="I299" s="188">
        <f t="shared" si="4"/>
        <v>0</v>
      </c>
    </row>
    <row r="300" spans="1:9" ht="46.5" customHeight="1">
      <c r="A300" s="10">
        <v>294</v>
      </c>
      <c r="B300" s="10"/>
      <c r="C300" s="150" t="str">
        <f>'202509ORG'!O294</f>
        <v>MMM0060</v>
      </c>
      <c r="D300" s="151" t="str">
        <f>'202509ORG'!I294</f>
        <v>9 enic, material:perlice</v>
      </c>
      <c r="E300" s="151" t="str">
        <f>'202509ORG'!C294</f>
        <v xml:space="preserve">9 Golden Bead Units </v>
      </c>
      <c r="F300" s="152">
        <f>'202509ORG'!J294</f>
        <v>0.87</v>
      </c>
      <c r="G300" s="152">
        <f>'202509ORG'!L294</f>
        <v>1.06</v>
      </c>
      <c r="H300" s="181"/>
      <c r="I300" s="188">
        <f t="shared" si="4"/>
        <v>0</v>
      </c>
    </row>
    <row r="301" spans="1:9" ht="63" customHeight="1">
      <c r="A301" s="10">
        <v>295</v>
      </c>
      <c r="B301" s="10"/>
      <c r="C301" s="150" t="str">
        <f>'202509ORG'!O295</f>
        <v>MMM0061</v>
      </c>
      <c r="D301" s="151">
        <f>'202509ORG'!I295</f>
        <v>0</v>
      </c>
      <c r="E301" s="151" t="str">
        <f>'202509ORG'!C295</f>
        <v>Complete Bead Materials: Cubes, Squares, and Chains(with Cabinet)</v>
      </c>
      <c r="F301" s="152">
        <f>'202509ORG'!J295</f>
        <v>498</v>
      </c>
      <c r="G301" s="152">
        <f>'202509ORG'!L295</f>
        <v>607.55999999999995</v>
      </c>
      <c r="H301" s="181"/>
      <c r="I301" s="188">
        <f t="shared" si="4"/>
        <v>0</v>
      </c>
    </row>
    <row r="302" spans="1:9" ht="51" customHeight="1">
      <c r="A302" s="10">
        <v>296</v>
      </c>
      <c r="B302" s="10"/>
      <c r="C302" s="150" t="str">
        <f>'202509ORG'!O296</f>
        <v>MMM0061-1</v>
      </c>
      <c r="D302" s="151">
        <f>'202509ORG'!I296</f>
        <v>0</v>
      </c>
      <c r="E302" s="151" t="str">
        <f>'202509ORG'!C296</f>
        <v>Complete Bead Materials: Cubes, Squares, and Chains （without cabinet)</v>
      </c>
      <c r="F302" s="152">
        <f>'202509ORG'!J296</f>
        <v>317</v>
      </c>
      <c r="G302" s="152">
        <f>'202509ORG'!L296</f>
        <v>386.74</v>
      </c>
      <c r="H302" s="181"/>
      <c r="I302" s="188">
        <f t="shared" si="4"/>
        <v>0</v>
      </c>
    </row>
    <row r="303" spans="1:9" ht="63" customHeight="1">
      <c r="A303" s="10">
        <v>297</v>
      </c>
      <c r="B303" s="10"/>
      <c r="C303" s="150" t="str">
        <f>'202509ORG'!O297</f>
        <v>MMM0061-2</v>
      </c>
      <c r="D303" s="151">
        <f>'202509ORG'!I297</f>
        <v>0</v>
      </c>
      <c r="E303" s="151" t="str">
        <f>'202509ORG'!C297</f>
        <v xml:space="preserve"> Bead Material Cabinet</v>
      </c>
      <c r="F303" s="152">
        <f>'202509ORG'!J297</f>
        <v>184.34</v>
      </c>
      <c r="G303" s="152">
        <f>'202509ORG'!L297</f>
        <v>224.89</v>
      </c>
      <c r="H303" s="181"/>
      <c r="I303" s="188">
        <f t="shared" si="4"/>
        <v>0</v>
      </c>
    </row>
    <row r="304" spans="1:9" ht="45.75" customHeight="1">
      <c r="A304" s="10">
        <v>298</v>
      </c>
      <c r="B304" s="10"/>
      <c r="C304" s="150" t="str">
        <f>'202509ORG'!O298</f>
        <v>MMM0062</v>
      </c>
      <c r="D304" s="151" t="str">
        <f>'202509ORG'!I298</f>
        <v>Bančna igra</v>
      </c>
      <c r="E304" s="151" t="str">
        <f>'202509ORG'!C298</f>
        <v>Bank Game</v>
      </c>
      <c r="F304" s="152">
        <f>'202509ORG'!J298</f>
        <v>16.46</v>
      </c>
      <c r="G304" s="152">
        <f>'202509ORG'!L298</f>
        <v>20.079999999999998</v>
      </c>
      <c r="H304" s="181"/>
      <c r="I304" s="188">
        <f t="shared" si="4"/>
        <v>0</v>
      </c>
    </row>
    <row r="305" spans="1:9" ht="48.75" customHeight="1">
      <c r="A305" s="10">
        <v>299</v>
      </c>
      <c r="B305" s="10"/>
      <c r="C305" s="150" t="str">
        <f>'202509ORG'!O299</f>
        <v>MMM0063</v>
      </c>
      <c r="D305" s="151" t="str">
        <f>'202509ORG'!I299</f>
        <v xml:space="preserve">Tehtnica </v>
      </c>
      <c r="E305" s="151" t="str">
        <f>'202509ORG'!C299</f>
        <v>scale</v>
      </c>
      <c r="F305" s="152">
        <f>'202509ORG'!J299</f>
        <v>24.11</v>
      </c>
      <c r="G305" s="152">
        <f>'202509ORG'!L299</f>
        <v>29.41</v>
      </c>
      <c r="H305" s="181"/>
      <c r="I305" s="188">
        <f t="shared" si="4"/>
        <v>0</v>
      </c>
    </row>
    <row r="306" spans="1:9" ht="45.75" customHeight="1">
      <c r="A306" s="10">
        <v>300</v>
      </c>
      <c r="B306" s="10"/>
      <c r="C306" s="150" t="str">
        <f>'202509ORG'!O300</f>
        <v>MMM0064</v>
      </c>
      <c r="D306" s="151" t="str">
        <f>'202509ORG'!I300</f>
        <v>Stojalo za barvna zrna</v>
      </c>
      <c r="E306" s="151" t="str">
        <f>'202509ORG'!C300</f>
        <v xml:space="preserve">Hanger for Color Bead Stairs </v>
      </c>
      <c r="F306" s="152">
        <f>'202509ORG'!J300</f>
        <v>16.98</v>
      </c>
      <c r="G306" s="152">
        <f>'202509ORG'!L300</f>
        <v>20.72</v>
      </c>
      <c r="H306" s="181"/>
      <c r="I306" s="188">
        <f t="shared" si="4"/>
        <v>0</v>
      </c>
    </row>
    <row r="307" spans="1:9" ht="40.5" customHeight="1">
      <c r="A307" s="10">
        <v>301</v>
      </c>
      <c r="B307" s="10"/>
      <c r="C307" s="150" t="str">
        <f>'202509ORG'!O301</f>
        <v>MMM0065</v>
      </c>
      <c r="D307" s="151" t="str">
        <f>'202509ORG'!I301</f>
        <v>Stojalo za desetice</v>
      </c>
      <c r="E307" s="151" t="str">
        <f>'202509ORG'!C301</f>
        <v>Teen Bead Hanger</v>
      </c>
      <c r="F307" s="152">
        <f>'202509ORG'!J301</f>
        <v>19.600000000000001</v>
      </c>
      <c r="G307" s="152">
        <f>'202509ORG'!L301</f>
        <v>23.91</v>
      </c>
      <c r="H307" s="181"/>
      <c r="I307" s="188">
        <f t="shared" si="4"/>
        <v>0</v>
      </c>
    </row>
    <row r="308" spans="1:9" ht="61.5" customHeight="1">
      <c r="A308" s="10">
        <v>302</v>
      </c>
      <c r="B308" s="10"/>
      <c r="C308" s="150" t="str">
        <f>'202509ORG'!O302</f>
        <v>MMM0094 (bukev)</v>
      </c>
      <c r="D308" s="151">
        <f>'202509ORG'!I302</f>
        <v>0</v>
      </c>
      <c r="E308" s="151" t="str">
        <f>'202509ORG'!C302</f>
        <v>Golden Bead Frame (Flat)-beech wood</v>
      </c>
      <c r="F308" s="152">
        <f>'202509ORG'!J302</f>
        <v>21.4</v>
      </c>
      <c r="G308" s="152">
        <f>'202509ORG'!L302</f>
        <v>26.11</v>
      </c>
      <c r="H308" s="181"/>
      <c r="I308" s="188">
        <f t="shared" si="4"/>
        <v>0</v>
      </c>
    </row>
    <row r="309" spans="1:9" ht="55.5" customHeight="1">
      <c r="A309" s="10">
        <v>303</v>
      </c>
      <c r="B309" s="10"/>
      <c r="C309" s="150" t="str">
        <f>'202509ORG'!O303</f>
        <v>MMM0095</v>
      </c>
      <c r="D309" s="151" t="str">
        <f>'202509ORG'!I303</f>
        <v>Deljenje na decimalko</v>
      </c>
      <c r="E309" s="151" t="str">
        <f>'202509ORG'!C303</f>
        <v>Long Division</v>
      </c>
      <c r="F309" s="152">
        <f>'202509ORG'!J303</f>
        <v>109.6</v>
      </c>
      <c r="G309" s="152">
        <f>'202509ORG'!L303</f>
        <v>133.71</v>
      </c>
      <c r="H309" s="181"/>
      <c r="I309" s="188">
        <f t="shared" si="4"/>
        <v>0</v>
      </c>
    </row>
    <row r="310" spans="1:9" ht="55.5" customHeight="1">
      <c r="A310" s="10">
        <v>304</v>
      </c>
      <c r="B310" s="10"/>
      <c r="C310" s="150" t="str">
        <f>'202509ORG'!O304</f>
        <v>MMM0096</v>
      </c>
      <c r="D310" s="151" t="str">
        <f>'202509ORG'!I304</f>
        <v>Igra s pikami</v>
      </c>
      <c r="E310" s="151" t="str">
        <f>'202509ORG'!C304</f>
        <v>Dot Exercise</v>
      </c>
      <c r="F310" s="152">
        <f>'202509ORG'!J304</f>
        <v>16.8</v>
      </c>
      <c r="G310" s="152">
        <f>'202509ORG'!L304</f>
        <v>20.5</v>
      </c>
      <c r="H310" s="181"/>
      <c r="I310" s="188">
        <f t="shared" si="4"/>
        <v>0</v>
      </c>
    </row>
    <row r="311" spans="1:9" ht="55.5" customHeight="1">
      <c r="A311" s="10">
        <v>305</v>
      </c>
      <c r="B311" s="10"/>
      <c r="C311" s="150" t="str">
        <f>'202509ORG'!O305</f>
        <v>MMM0103</v>
      </c>
      <c r="D311" s="151" t="e">
        <f>'202509ORG'!I305</f>
        <v>#N/A</v>
      </c>
      <c r="E311" s="151" t="str">
        <f>'202509ORG'!C305</f>
        <v>100-1000</v>
      </c>
      <c r="F311" s="152">
        <f>'202509ORG'!J305</f>
        <v>87</v>
      </c>
      <c r="G311" s="152">
        <f>'202509ORG'!L305</f>
        <v>106.14</v>
      </c>
      <c r="H311" s="181"/>
      <c r="I311" s="188">
        <f t="shared" si="4"/>
        <v>0</v>
      </c>
    </row>
    <row r="312" spans="1:9" ht="55.5" customHeight="1">
      <c r="A312" s="10">
        <v>306</v>
      </c>
      <c r="B312" s="10"/>
      <c r="C312" s="150" t="str">
        <f>'202509ORG'!O306</f>
        <v>MMM097</v>
      </c>
      <c r="D312" s="151" t="str">
        <f>'202509ORG'!I306</f>
        <v>Zlata banka, set 1</v>
      </c>
      <c r="E312" s="151" t="str">
        <f>'202509ORG'!C306</f>
        <v>Gold Bead Materials set</v>
      </c>
      <c r="F312" s="152">
        <f>'202509ORG'!J306</f>
        <v>140.49</v>
      </c>
      <c r="G312" s="152">
        <f>'202509ORG'!L306</f>
        <v>171.4</v>
      </c>
      <c r="H312" s="181"/>
      <c r="I312" s="188">
        <f t="shared" si="4"/>
        <v>0</v>
      </c>
    </row>
    <row r="313" spans="1:9" ht="103.2" customHeight="1">
      <c r="A313" s="10">
        <v>307</v>
      </c>
      <c r="B313" s="10"/>
      <c r="C313" s="150" t="str">
        <f>'202509ORG'!O307</f>
        <v>MMM0104</v>
      </c>
      <c r="D313" s="151" t="e">
        <f>'202509ORG'!I307</f>
        <v>#N/A</v>
      </c>
      <c r="E313" s="151" t="str">
        <f>'202509ORG'!C307</f>
        <v>Golden bead material</v>
      </c>
      <c r="F313" s="152">
        <f>'202509ORG'!J307</f>
        <v>245</v>
      </c>
      <c r="G313" s="152">
        <f>'202509ORG'!L307</f>
        <v>298.89999999999998</v>
      </c>
      <c r="H313" s="181"/>
      <c r="I313" s="188">
        <f t="shared" si="4"/>
        <v>0</v>
      </c>
    </row>
    <row r="314" spans="1:9" ht="45" customHeight="1">
      <c r="A314" s="10">
        <v>308</v>
      </c>
      <c r="B314" s="10"/>
      <c r="C314" s="150" t="str">
        <f>'202509ORG'!O308</f>
        <v>MMM0076</v>
      </c>
      <c r="D314" s="151" t="e">
        <f>'202509ORG'!I308</f>
        <v>#N/A</v>
      </c>
      <c r="E314" s="151" t="str">
        <f>'202509ORG'!C308</f>
        <v>geometry block</v>
      </c>
      <c r="F314" s="152">
        <f>'202509ORG'!J308</f>
        <v>12.7</v>
      </c>
      <c r="G314" s="152">
        <f>'202509ORG'!L308</f>
        <v>15.49</v>
      </c>
      <c r="H314" s="181"/>
      <c r="I314" s="188">
        <f t="shared" si="4"/>
        <v>0</v>
      </c>
    </row>
    <row r="315" spans="1:9" ht="41.25" customHeight="1">
      <c r="A315" s="10">
        <v>309</v>
      </c>
      <c r="B315" s="10"/>
      <c r="C315" s="150" t="str">
        <f>'202509ORG'!O309</f>
        <v>MMM0077</v>
      </c>
      <c r="D315" s="151" t="str">
        <f>'202509ORG'!I309</f>
        <v>Barvni balji, malčki</v>
      </c>
      <c r="E315" s="151" t="str">
        <f>'202509ORG'!C309</f>
        <v>step block</v>
      </c>
      <c r="F315" s="152">
        <f>'202509ORG'!J309</f>
        <v>13.58</v>
      </c>
      <c r="G315" s="152">
        <f>'202509ORG'!L309</f>
        <v>16.57</v>
      </c>
      <c r="H315" s="181"/>
      <c r="I315" s="188">
        <f t="shared" si="4"/>
        <v>0</v>
      </c>
    </row>
    <row r="316" spans="1:9" ht="49.5" customHeight="1">
      <c r="A316" s="10">
        <v>310</v>
      </c>
      <c r="B316" s="10"/>
      <c r="C316" s="150" t="str">
        <f>'202509ORG'!O310</f>
        <v>MMM0085</v>
      </c>
      <c r="D316" s="151" t="str">
        <f>'202509ORG'!I310</f>
        <v>Barvna telesa</v>
      </c>
      <c r="E316" s="151" t="str">
        <f>'202509ORG'!C310</f>
        <v>Geometry Ladder</v>
      </c>
      <c r="F316" s="152">
        <f>'202509ORG'!J310</f>
        <v>13.88</v>
      </c>
      <c r="G316" s="152">
        <f>'202509ORG'!L310</f>
        <v>16.93</v>
      </c>
      <c r="H316" s="181"/>
      <c r="I316" s="188">
        <f t="shared" si="4"/>
        <v>0</v>
      </c>
    </row>
    <row r="317" spans="1:9" ht="49.5" customHeight="1">
      <c r="A317" s="10">
        <v>311</v>
      </c>
      <c r="B317" s="10"/>
      <c r="C317" s="150" t="str">
        <f>'202509ORG'!O311</f>
        <v>MMM0089</v>
      </c>
      <c r="D317" s="151">
        <f>'202509ORG'!I311</f>
        <v>0</v>
      </c>
      <c r="E317" s="151" t="str">
        <f>'202509ORG'!C311</f>
        <v>Geometry block 1</v>
      </c>
      <c r="F317" s="152">
        <f>'202509ORG'!J311</f>
        <v>11.45</v>
      </c>
      <c r="G317" s="152">
        <f>'202509ORG'!L311</f>
        <v>13.97</v>
      </c>
      <c r="H317" s="181"/>
      <c r="I317" s="188">
        <f t="shared" si="4"/>
        <v>0</v>
      </c>
    </row>
    <row r="318" spans="1:9" ht="45" customHeight="1">
      <c r="A318" s="10">
        <v>312</v>
      </c>
      <c r="B318" s="10"/>
      <c r="C318" s="150" t="str">
        <f>'202509ORG'!O312</f>
        <v>MMM0069</v>
      </c>
      <c r="D318" s="151" t="str">
        <f>'202509ORG'!I312</f>
        <v>Krogi za prikaz stopinj</v>
      </c>
      <c r="E318" s="151" t="str">
        <f>'202509ORG'!C312</f>
        <v>Fraction Circle showing degrees</v>
      </c>
      <c r="F318" s="152">
        <f>'202509ORG'!J312</f>
        <v>20.98</v>
      </c>
      <c r="G318" s="152">
        <f>'202509ORG'!L312</f>
        <v>25.6</v>
      </c>
      <c r="H318" s="181"/>
      <c r="I318" s="188">
        <f t="shared" si="4"/>
        <v>0</v>
      </c>
    </row>
    <row r="319" spans="1:9" ht="54.75" customHeight="1">
      <c r="A319" s="10">
        <v>313</v>
      </c>
      <c r="B319" s="10"/>
      <c r="C319" s="150" t="str">
        <f>'202509ORG'!O313</f>
        <v>MMM0070</v>
      </c>
      <c r="D319" s="151" t="str">
        <f>'202509ORG'!I313</f>
        <v>Škatla za množenje(s kontrolno tabelo)</v>
      </c>
      <c r="E319" s="151" t="str">
        <f>'202509ORG'!C313</f>
        <v>Multiplication equation box (with checking board)</v>
      </c>
      <c r="F319" s="152">
        <f>'202509ORG'!J313</f>
        <v>39.880000000000003</v>
      </c>
      <c r="G319" s="152">
        <f>'202509ORG'!L313</f>
        <v>48.65</v>
      </c>
      <c r="H319" s="181"/>
      <c r="I319" s="188">
        <f t="shared" si="4"/>
        <v>0</v>
      </c>
    </row>
    <row r="320" spans="1:9" ht="60" customHeight="1">
      <c r="A320" s="10">
        <v>314</v>
      </c>
      <c r="B320" s="10"/>
      <c r="C320" s="150" t="str">
        <f>'202509ORG'!O314</f>
        <v>MMM0070-1</v>
      </c>
      <c r="D320" s="151" t="str">
        <f>'202509ORG'!I314</f>
        <v>Razpredelnice za množenje</v>
      </c>
      <c r="E320" s="151" t="str">
        <f>'202509ORG'!C314</f>
        <v>Multiplication Working Charts</v>
      </c>
      <c r="F320" s="154">
        <f>'202509ORG'!J314</f>
        <v>54.24</v>
      </c>
      <c r="G320" s="154">
        <f>'202509ORG'!L314</f>
        <v>66.17</v>
      </c>
      <c r="H320" s="181"/>
      <c r="I320" s="188">
        <f t="shared" si="4"/>
        <v>0</v>
      </c>
    </row>
    <row r="321" spans="1:9" ht="60.75" customHeight="1">
      <c r="A321" s="10">
        <v>315</v>
      </c>
      <c r="B321" s="10"/>
      <c r="C321" s="150" t="str">
        <f>'202509ORG'!O315</f>
        <v>MMM0071</v>
      </c>
      <c r="D321" s="151" t="str">
        <f>'202509ORG'!I315</f>
        <v>Škatla za deljenje (s kontrolno tabelo)</v>
      </c>
      <c r="E321" s="151" t="str">
        <f>'202509ORG'!C315</f>
        <v>Division equation box (with checking board)</v>
      </c>
      <c r="F321" s="152">
        <f>'202509ORG'!J315</f>
        <v>39.880000000000003</v>
      </c>
      <c r="G321" s="152">
        <f>'202509ORG'!L315</f>
        <v>48.65</v>
      </c>
      <c r="H321" s="181"/>
      <c r="I321" s="188">
        <f t="shared" si="4"/>
        <v>0</v>
      </c>
    </row>
    <row r="322" spans="1:9" ht="58.5" customHeight="1">
      <c r="A322" s="10">
        <v>316</v>
      </c>
      <c r="B322" s="10"/>
      <c r="C322" s="150" t="str">
        <f>'202509ORG'!O316</f>
        <v>MMM0071-1</v>
      </c>
      <c r="D322" s="151" t="str">
        <f>'202509ORG'!I316</f>
        <v>Razpredelnice za deljenje</v>
      </c>
      <c r="E322" s="151" t="str">
        <f>'202509ORG'!C316</f>
        <v>Division Working Charts</v>
      </c>
      <c r="F322" s="154">
        <f>'202509ORG'!J316</f>
        <v>50.8</v>
      </c>
      <c r="G322" s="154">
        <f>'202509ORG'!L316</f>
        <v>61.98</v>
      </c>
      <c r="H322" s="181"/>
      <c r="I322" s="188">
        <f t="shared" si="4"/>
        <v>0</v>
      </c>
    </row>
    <row r="323" spans="1:9" ht="66.75" customHeight="1">
      <c r="A323" s="10">
        <v>317</v>
      </c>
      <c r="B323" s="10"/>
      <c r="C323" s="150" t="str">
        <f>'202509ORG'!O317</f>
        <v>MMM0072</v>
      </c>
      <c r="D323" s="151" t="str">
        <f>'202509ORG'!I317</f>
        <v>Škatla za odštevanje (s kontrolno tabelo)</v>
      </c>
      <c r="E323" s="151" t="str">
        <f>'202509ORG'!C317</f>
        <v>Subtraction equation box (with checking board)</v>
      </c>
      <c r="F323" s="152">
        <f>'202509ORG'!J317</f>
        <v>39.880000000000003</v>
      </c>
      <c r="G323" s="152">
        <f>'202509ORG'!L317</f>
        <v>48.65</v>
      </c>
      <c r="H323" s="181"/>
      <c r="I323" s="188">
        <f t="shared" si="4"/>
        <v>0</v>
      </c>
    </row>
    <row r="324" spans="1:9" ht="54" customHeight="1">
      <c r="A324" s="10">
        <v>318</v>
      </c>
      <c r="B324" s="10"/>
      <c r="C324" s="150" t="str">
        <f>'202509ORG'!O318</f>
        <v>MMM0072-1</v>
      </c>
      <c r="D324" s="151" t="str">
        <f>'202509ORG'!I318</f>
        <v>Razpredelnice za odštevanje</v>
      </c>
      <c r="E324" s="151" t="str">
        <f>'202509ORG'!C318</f>
        <v>Subtraction Working Charts</v>
      </c>
      <c r="F324" s="154">
        <f>'202509ORG'!J318</f>
        <v>50.74</v>
      </c>
      <c r="G324" s="154">
        <f>'202509ORG'!L318</f>
        <v>61.9</v>
      </c>
      <c r="H324" s="181"/>
      <c r="I324" s="188">
        <f t="shared" si="4"/>
        <v>0</v>
      </c>
    </row>
    <row r="325" spans="1:9" ht="63" customHeight="1">
      <c r="A325" s="10">
        <v>319</v>
      </c>
      <c r="B325" s="10"/>
      <c r="C325" s="150" t="str">
        <f>'202509ORG'!O319</f>
        <v>MMM0073</v>
      </c>
      <c r="D325" s="151" t="str">
        <f>'202509ORG'!I319</f>
        <v>Škatla za seštevanje (s kontrolno tabelo)</v>
      </c>
      <c r="E325" s="151" t="str">
        <f>'202509ORG'!C319</f>
        <v>Addition equation box (with checking board)</v>
      </c>
      <c r="F325" s="152">
        <f>'202509ORG'!J319</f>
        <v>39.880000000000003</v>
      </c>
      <c r="G325" s="152">
        <f>'202509ORG'!L319</f>
        <v>48.65</v>
      </c>
      <c r="H325" s="181"/>
      <c r="I325" s="188">
        <f t="shared" si="4"/>
        <v>0</v>
      </c>
    </row>
    <row r="326" spans="1:9" ht="57" customHeight="1">
      <c r="A326" s="10">
        <v>320</v>
      </c>
      <c r="B326" s="10"/>
      <c r="C326" s="150" t="str">
        <f>'202509ORG'!O320</f>
        <v>MMM0073-1</v>
      </c>
      <c r="D326" s="151" t="str">
        <f>'202509ORG'!I320</f>
        <v>Razpredelnice za seštevanje</v>
      </c>
      <c r="E326" s="151" t="str">
        <f>'202509ORG'!C320</f>
        <v>Additive group with frame</v>
      </c>
      <c r="F326" s="154">
        <f>'202509ORG'!J320</f>
        <v>54.24</v>
      </c>
      <c r="G326" s="154">
        <f>'202509ORG'!L320</f>
        <v>66.17</v>
      </c>
      <c r="H326" s="181"/>
      <c r="I326" s="188">
        <f t="shared" si="4"/>
        <v>0</v>
      </c>
    </row>
    <row r="327" spans="1:9" ht="49.5" customHeight="1">
      <c r="A327" s="10">
        <v>321</v>
      </c>
      <c r="B327" s="10"/>
      <c r="C327" s="150" t="str">
        <f>'202509ORG'!O321</f>
        <v>MMM0074</v>
      </c>
      <c r="D327" s="151">
        <f>'202509ORG'!I321</f>
        <v>0</v>
      </c>
      <c r="E327" s="151" t="str">
        <f>'202509ORG'!C321</f>
        <v>Multiplication board for decimal fractions</v>
      </c>
      <c r="F327" s="152">
        <f>'202509ORG'!J321</f>
        <v>45.49</v>
      </c>
      <c r="G327" s="152">
        <f>'202509ORG'!L321</f>
        <v>55.5</v>
      </c>
      <c r="H327" s="181"/>
      <c r="I327" s="188">
        <f t="shared" si="4"/>
        <v>0</v>
      </c>
    </row>
    <row r="328" spans="1:9" ht="56.25" customHeight="1">
      <c r="A328" s="10">
        <v>322</v>
      </c>
      <c r="B328" s="10"/>
      <c r="C328" s="150" t="str">
        <f>'202509ORG'!O322</f>
        <v>MMM0075</v>
      </c>
      <c r="D328" s="151" t="str">
        <f>'202509ORG'!I322</f>
        <v>Velika tabla za množenje</v>
      </c>
      <c r="E328" s="151" t="str">
        <f>'202509ORG'!C322</f>
        <v>Big multiplication board</v>
      </c>
      <c r="F328" s="152">
        <f>'202509ORG'!J322</f>
        <v>104.64</v>
      </c>
      <c r="G328" s="152">
        <f>'202509ORG'!L322</f>
        <v>127.66</v>
      </c>
      <c r="H328" s="181"/>
      <c r="I328" s="188">
        <f t="shared" si="4"/>
        <v>0</v>
      </c>
    </row>
    <row r="329" spans="1:9" ht="42" customHeight="1">
      <c r="A329" s="10">
        <v>323</v>
      </c>
      <c r="B329" s="10"/>
      <c r="C329" s="150" t="str">
        <f>'202509ORG'!O323</f>
        <v>MMM0079</v>
      </c>
      <c r="D329" s="151" t="e">
        <f>'202509ORG'!I323</f>
        <v>#N/A</v>
      </c>
      <c r="E329" s="151" t="str">
        <f>'202509ORG'!C323</f>
        <v>Apple Tree</v>
      </c>
      <c r="F329" s="152">
        <f>'202509ORG'!J323</f>
        <v>15.73</v>
      </c>
      <c r="G329" s="152">
        <f>'202509ORG'!L323</f>
        <v>19.190000000000001</v>
      </c>
      <c r="H329" s="181"/>
      <c r="I329" s="188">
        <f t="shared" ref="I329:I392" si="5">F329*(1-$F$4)*H329</f>
        <v>0</v>
      </c>
    </row>
    <row r="330" spans="1:9" ht="56.25" customHeight="1">
      <c r="A330" s="10">
        <v>324</v>
      </c>
      <c r="B330" s="10"/>
      <c r="C330" s="150" t="str">
        <f>'202509ORG'!O324</f>
        <v>MMM0078</v>
      </c>
      <c r="D330" s="151" t="e">
        <f>'202509ORG'!I324</f>
        <v>#N/A</v>
      </c>
      <c r="E330" s="151" t="str">
        <f>'202509ORG'!C324</f>
        <v>Numbers and Letters</v>
      </c>
      <c r="F330" s="152">
        <f>'202509ORG'!J324</f>
        <v>36.729999999999997</v>
      </c>
      <c r="G330" s="152">
        <f>'202509ORG'!L324</f>
        <v>44.81</v>
      </c>
      <c r="H330" s="181"/>
      <c r="I330" s="188">
        <f t="shared" si="5"/>
        <v>0</v>
      </c>
    </row>
    <row r="331" spans="1:9" ht="56.25" customHeight="1">
      <c r="A331" s="10">
        <v>325</v>
      </c>
      <c r="B331" s="10"/>
      <c r="C331" s="150" t="str">
        <f>'202509ORG'!O325</f>
        <v>MMM0100</v>
      </c>
      <c r="D331" s="151" t="str">
        <f>'202509ORG'!I325</f>
        <v>100 zlatih perlic</v>
      </c>
      <c r="E331" s="151" t="str">
        <f>'202509ORG'!C325</f>
        <v xml:space="preserve">100PCS Golden Bead </v>
      </c>
      <c r="F331" s="152">
        <f>'202509ORG'!J325</f>
        <v>4.5</v>
      </c>
      <c r="G331" s="152">
        <f>'202509ORG'!L325</f>
        <v>5.49</v>
      </c>
      <c r="H331" s="181"/>
      <c r="I331" s="188">
        <f t="shared" si="5"/>
        <v>0</v>
      </c>
    </row>
    <row r="332" spans="1:9" ht="56.25" customHeight="1">
      <c r="A332" s="10">
        <v>326</v>
      </c>
      <c r="B332" s="10"/>
      <c r="C332" s="150" t="str">
        <f>'202509ORG'!O326</f>
        <v>MMM0101</v>
      </c>
      <c r="D332" s="151" t="str">
        <f>'202509ORG'!I326</f>
        <v>100 zelenih perlic</v>
      </c>
      <c r="E332" s="151" t="str">
        <f>'202509ORG'!C326</f>
        <v>100PCS Green Bead</v>
      </c>
      <c r="F332" s="152">
        <f>'202509ORG'!J326</f>
        <v>4.5</v>
      </c>
      <c r="G332" s="152">
        <f>'202509ORG'!L326</f>
        <v>5.49</v>
      </c>
      <c r="H332" s="181"/>
      <c r="I332" s="188">
        <f t="shared" si="5"/>
        <v>0</v>
      </c>
    </row>
    <row r="333" spans="1:9" ht="56.25" customHeight="1">
      <c r="A333" s="10">
        <v>327</v>
      </c>
      <c r="B333" s="10"/>
      <c r="C333" s="150" t="str">
        <f>'202509ORG'!O327</f>
        <v>MMM0102</v>
      </c>
      <c r="D333" s="151" t="str">
        <f>'202509ORG'!I327</f>
        <v>100 modrih perlic</v>
      </c>
      <c r="E333" s="151" t="str">
        <f>'202509ORG'!C327</f>
        <v>100PCS blue Bead</v>
      </c>
      <c r="F333" s="152">
        <f>'202509ORG'!J327</f>
        <v>4.5</v>
      </c>
      <c r="G333" s="152">
        <f>'202509ORG'!L327</f>
        <v>5.49</v>
      </c>
      <c r="H333" s="181"/>
      <c r="I333" s="188">
        <f t="shared" si="5"/>
        <v>0</v>
      </c>
    </row>
    <row r="334" spans="1:9" ht="56.25" customHeight="1">
      <c r="A334" s="10">
        <v>328</v>
      </c>
      <c r="B334" s="10"/>
      <c r="C334" s="150" t="str">
        <f>'202509ORG'!O328</f>
        <v>MMM0106</v>
      </c>
      <c r="D334" s="151" t="e">
        <f>'202509ORG'!I328</f>
        <v>#N/A</v>
      </c>
      <c r="E334" s="151" t="str">
        <f>'202509ORG'!C328</f>
        <v>Yellow triangle</v>
      </c>
      <c r="F334" s="152">
        <f>'202509ORG'!J328</f>
        <v>23.4</v>
      </c>
      <c r="G334" s="152">
        <f>'202509ORG'!L328</f>
        <v>28.55</v>
      </c>
      <c r="H334" s="181"/>
      <c r="I334" s="188">
        <f t="shared" si="5"/>
        <v>0</v>
      </c>
    </row>
    <row r="335" spans="1:9" s="1" customFormat="1" ht="61.2" customHeight="1">
      <c r="A335" s="10">
        <v>329</v>
      </c>
      <c r="B335" s="19"/>
      <c r="C335" s="157" t="str">
        <f>'202509ORG'!O329</f>
        <v>MMM0107</v>
      </c>
      <c r="D335" s="158" t="e">
        <f>'202509ORG'!I329</f>
        <v>#N/A</v>
      </c>
      <c r="E335" s="158" t="str">
        <f>'202509ORG'!C329</f>
        <v xml:space="preserve">Table Of Pythagoras </v>
      </c>
      <c r="F335" s="156">
        <f>'202509ORG'!J329</f>
        <v>40.454999999999998</v>
      </c>
      <c r="G335" s="156">
        <f>'202509ORG'!L329</f>
        <v>49.36</v>
      </c>
      <c r="H335" s="182"/>
      <c r="I335" s="188">
        <f t="shared" si="5"/>
        <v>0</v>
      </c>
    </row>
    <row r="336" spans="1:9" s="1" customFormat="1" ht="52.95" customHeight="1">
      <c r="A336" s="10">
        <v>330</v>
      </c>
      <c r="B336" s="19"/>
      <c r="C336" s="157" t="str">
        <f>'202509ORG'!O330</f>
        <v>MMM0108</v>
      </c>
      <c r="D336" s="158" t="e">
        <f>'202509ORG'!I330</f>
        <v>#N/A</v>
      </c>
      <c r="E336" s="158" t="str">
        <f>'202509ORG'!C330</f>
        <v>Colored Counting Bars</v>
      </c>
      <c r="F336" s="156">
        <f>'202509ORG'!J330</f>
        <v>38.227499999999999</v>
      </c>
      <c r="G336" s="156">
        <f>'202509ORG'!L330</f>
        <v>46.64</v>
      </c>
      <c r="H336" s="182"/>
      <c r="I336" s="188">
        <f t="shared" si="5"/>
        <v>0</v>
      </c>
    </row>
    <row r="337" spans="1:9" s="1" customFormat="1" ht="57" customHeight="1">
      <c r="A337" s="10">
        <v>331</v>
      </c>
      <c r="B337" s="19"/>
      <c r="C337" s="157" t="str">
        <f>'202509ORG'!O331</f>
        <v>MMM0109</v>
      </c>
      <c r="D337" s="158" t="e">
        <f>'202509ORG'!I331</f>
        <v>#N/A</v>
      </c>
      <c r="E337" s="158" t="str">
        <f>'202509ORG'!C331</f>
        <v>Cut-Out Labeled Fraction Circles 1 to 1/10</v>
      </c>
      <c r="F337" s="156">
        <f>'202509ORG'!J331</f>
        <v>24.412499999999998</v>
      </c>
      <c r="G337" s="156">
        <f>'202509ORG'!L331</f>
        <v>29.78</v>
      </c>
      <c r="H337" s="182"/>
      <c r="I337" s="188">
        <f t="shared" si="5"/>
        <v>0</v>
      </c>
    </row>
    <row r="338" spans="1:9" s="1" customFormat="1" ht="73.95" customHeight="1">
      <c r="A338" s="10">
        <v>332</v>
      </c>
      <c r="B338" s="19"/>
      <c r="C338" s="157" t="str">
        <f>'202509ORG'!O332</f>
        <v>MMM0110</v>
      </c>
      <c r="D338" s="158" t="e">
        <f>'202509ORG'!I332</f>
        <v>#N/A</v>
      </c>
      <c r="E338" s="158" t="str">
        <f>'202509ORG'!C332</f>
        <v>Cut-out Fraction Circles w/Box 1/11 to 1/20</v>
      </c>
      <c r="F338" s="156">
        <f>'202509ORG'!J332</f>
        <v>31.8825</v>
      </c>
      <c r="G338" s="156">
        <f>'202509ORG'!L332</f>
        <v>38.9</v>
      </c>
      <c r="H338" s="182"/>
      <c r="I338" s="188">
        <f t="shared" si="5"/>
        <v>0</v>
      </c>
    </row>
    <row r="339" spans="1:9" s="1" customFormat="1" ht="61.2" customHeight="1">
      <c r="A339" s="10">
        <v>333</v>
      </c>
      <c r="B339" s="19"/>
      <c r="C339" s="157" t="str">
        <f>'202509ORG'!O333</f>
        <v>MMM0111</v>
      </c>
      <c r="D339" s="158" t="e">
        <f>'202509ORG'!I333</f>
        <v>#N/A</v>
      </c>
      <c r="E339" s="158" t="str">
        <f>'202509ORG'!C333</f>
        <v>Mat For Bead Chain of 100</v>
      </c>
      <c r="F339" s="156">
        <f>'202509ORG'!J333</f>
        <v>8.6624999999999996</v>
      </c>
      <c r="G339" s="156">
        <f>'202509ORG'!L333</f>
        <v>10.57</v>
      </c>
      <c r="H339" s="182"/>
      <c r="I339" s="188">
        <f t="shared" si="5"/>
        <v>0</v>
      </c>
    </row>
    <row r="340" spans="1:9" s="1" customFormat="1" ht="52.95" customHeight="1">
      <c r="A340" s="10">
        <v>334</v>
      </c>
      <c r="B340" s="19"/>
      <c r="C340" s="157" t="str">
        <f>'202509ORG'!O334</f>
        <v>MMM0112</v>
      </c>
      <c r="D340" s="158" t="e">
        <f>'202509ORG'!I334</f>
        <v>#N/A</v>
      </c>
      <c r="E340" s="158" t="str">
        <f>'202509ORG'!C334</f>
        <v>Mat For Bead Chain of 1000 or for Complete Bead Materials</v>
      </c>
      <c r="F340" s="156">
        <f>'202509ORG'!J334</f>
        <v>28.102499999999999</v>
      </c>
      <c r="G340" s="156">
        <f>'202509ORG'!L334</f>
        <v>34.29</v>
      </c>
      <c r="H340" s="182"/>
      <c r="I340" s="188">
        <f t="shared" si="5"/>
        <v>0</v>
      </c>
    </row>
    <row r="341" spans="1:9" s="1" customFormat="1" ht="64.2" customHeight="1">
      <c r="A341" s="10">
        <v>335</v>
      </c>
      <c r="B341" s="19"/>
      <c r="C341" s="157" t="str">
        <f>'202509ORG'!O335</f>
        <v>MMM0113</v>
      </c>
      <c r="D341" s="158" t="e">
        <f>'202509ORG'!I335</f>
        <v>#N/A</v>
      </c>
      <c r="E341" s="158" t="str">
        <f>'202509ORG'!C335</f>
        <v>FIVE YELLOW PRISMS</v>
      </c>
      <c r="F341" s="156">
        <f>'202509ORG'!J335</f>
        <v>33.0075</v>
      </c>
      <c r="G341" s="156">
        <f>'202509ORG'!L335</f>
        <v>40.270000000000003</v>
      </c>
      <c r="H341" s="182"/>
      <c r="I341" s="188">
        <f t="shared" si="5"/>
        <v>0</v>
      </c>
    </row>
    <row r="342" spans="1:9" s="1" customFormat="1" ht="64.2" customHeight="1">
      <c r="A342" s="10">
        <v>336</v>
      </c>
      <c r="B342" s="19"/>
      <c r="C342" s="157" t="str">
        <f>'202509ORG'!O336</f>
        <v>MMM0114</v>
      </c>
      <c r="D342" s="158" t="e">
        <f>'202509ORG'!I336</f>
        <v>#N/A</v>
      </c>
      <c r="E342" s="158" t="str">
        <f>'202509ORG'!C336</f>
        <v>Printed arrows:Short Bead Chain</v>
      </c>
      <c r="F342" s="156">
        <f>'202509ORG'!J336</f>
        <v>23.287499999999998</v>
      </c>
      <c r="G342" s="156">
        <f>'202509ORG'!L336</f>
        <v>28.41</v>
      </c>
      <c r="H342" s="182"/>
      <c r="I342" s="188">
        <f t="shared" si="5"/>
        <v>0</v>
      </c>
    </row>
    <row r="343" spans="1:9" s="1" customFormat="1" ht="58.95" customHeight="1">
      <c r="A343" s="10">
        <v>337</v>
      </c>
      <c r="B343" s="19"/>
      <c r="C343" s="157" t="str">
        <f>'202509ORG'!O337</f>
        <v>MMM0115</v>
      </c>
      <c r="D343" s="158" t="e">
        <f>'202509ORG'!I337</f>
        <v>#N/A</v>
      </c>
      <c r="E343" s="158" t="str">
        <f>'202509ORG'!C337</f>
        <v>ARROWS FOR Bead Chains of 100 and 1000</v>
      </c>
      <c r="F343" s="156">
        <f>'202509ORG'!J337</f>
        <v>13.1625</v>
      </c>
      <c r="G343" s="156">
        <f>'202509ORG'!L337</f>
        <v>16.059999999999999</v>
      </c>
      <c r="H343" s="182"/>
      <c r="I343" s="188">
        <f t="shared" si="5"/>
        <v>0</v>
      </c>
    </row>
    <row r="344" spans="1:9" s="1" customFormat="1" ht="66" customHeight="1">
      <c r="A344" s="10">
        <v>338</v>
      </c>
      <c r="B344" s="19"/>
      <c r="C344" s="157" t="str">
        <f>'202509ORG'!O338</f>
        <v>MMM0116</v>
      </c>
      <c r="D344" s="158" t="e">
        <f>'202509ORG'!I338</f>
        <v>#N/A</v>
      </c>
      <c r="E344" s="158" t="str">
        <f>'202509ORG'!C338</f>
        <v>ARROWS FOR  Complete bead materials</v>
      </c>
      <c r="F344" s="156">
        <f>'202509ORG'!J338</f>
        <v>48.757500000000007</v>
      </c>
      <c r="G344" s="156">
        <f>'202509ORG'!L338</f>
        <v>59.48</v>
      </c>
      <c r="H344" s="182"/>
      <c r="I344" s="188">
        <f t="shared" si="5"/>
        <v>0</v>
      </c>
    </row>
    <row r="345" spans="1:9" s="1" customFormat="1" ht="66" customHeight="1">
      <c r="A345" s="10">
        <v>339</v>
      </c>
      <c r="B345" s="19"/>
      <c r="C345" s="157" t="str">
        <f>'202509ORG'!O339</f>
        <v>MMM0117</v>
      </c>
      <c r="D345" s="158" t="e">
        <f>'202509ORG'!I339</f>
        <v>#N/A</v>
      </c>
      <c r="E345" s="158" t="str">
        <f>'202509ORG'!C339</f>
        <v>Number Tracing Board</v>
      </c>
      <c r="F345" s="156">
        <f>'202509ORG'!J339</f>
        <v>29.38</v>
      </c>
      <c r="G345" s="156">
        <f>'202509ORG'!L339</f>
        <v>35.840000000000003</v>
      </c>
      <c r="H345" s="182"/>
      <c r="I345" s="188">
        <f t="shared" si="5"/>
        <v>0</v>
      </c>
    </row>
    <row r="346" spans="1:9" s="1" customFormat="1" ht="66" customHeight="1">
      <c r="A346" s="10">
        <v>340</v>
      </c>
      <c r="B346" s="19"/>
      <c r="C346" s="157" t="str">
        <f>'202509ORG'!O340</f>
        <v>MMM0118</v>
      </c>
      <c r="D346" s="158" t="e">
        <f>'202509ORG'!I340</f>
        <v>#N/A</v>
      </c>
      <c r="E346" s="158" t="str">
        <f>'202509ORG'!C340</f>
        <v>SQUARE ROOT BOARD</v>
      </c>
      <c r="F346" s="156">
        <f>'202509ORG'!J340</f>
        <v>51.2</v>
      </c>
      <c r="G346" s="156">
        <f>'202509ORG'!L340</f>
        <v>62.46</v>
      </c>
      <c r="H346" s="182"/>
      <c r="I346" s="188">
        <f t="shared" si="5"/>
        <v>0</v>
      </c>
    </row>
    <row r="347" spans="1:9" s="1" customFormat="1" ht="66" customHeight="1">
      <c r="A347" s="10">
        <v>341</v>
      </c>
      <c r="B347" s="19"/>
      <c r="C347" s="157" t="str">
        <f>'202509ORG'!O341</f>
        <v>MMM0119</v>
      </c>
      <c r="D347" s="158" t="e">
        <f>'202509ORG'!I341</f>
        <v>#N/A</v>
      </c>
      <c r="E347" s="158" t="str">
        <f>'202509ORG'!C341</f>
        <v>DECIMAL FRACTION BOARD</v>
      </c>
      <c r="F347" s="156">
        <f>'202509ORG'!J341</f>
        <v>23.9</v>
      </c>
      <c r="G347" s="156">
        <f>'202509ORG'!L341</f>
        <v>29.16</v>
      </c>
      <c r="H347" s="182"/>
      <c r="I347" s="188">
        <f t="shared" si="5"/>
        <v>0</v>
      </c>
    </row>
    <row r="348" spans="1:9" ht="47.25" customHeight="1">
      <c r="A348" s="10">
        <v>342</v>
      </c>
      <c r="B348" s="10"/>
      <c r="C348" s="150" t="str">
        <f>'202509ORG'!O342</f>
        <v>MMB001</v>
      </c>
      <c r="D348" s="151" t="str">
        <f>'202509ORG'!I342</f>
        <v>Botanična omara-4 pladnji</v>
      </c>
      <c r="E348" s="151" t="str">
        <f>'202509ORG'!C342</f>
        <v>Botany Leaf Cabinet - 4 Drawers</v>
      </c>
      <c r="F348" s="152">
        <f>'202509ORG'!J342</f>
        <v>104.98</v>
      </c>
      <c r="G348" s="152">
        <f>'202509ORG'!L342</f>
        <v>128.08000000000001</v>
      </c>
      <c r="H348" s="181"/>
      <c r="I348" s="188">
        <f t="shared" si="5"/>
        <v>0</v>
      </c>
    </row>
    <row r="349" spans="1:9" ht="55.95" customHeight="1">
      <c r="A349" s="10">
        <v>343</v>
      </c>
      <c r="B349" s="10"/>
      <c r="C349" s="150" t="str">
        <f>'202509ORG'!O343</f>
        <v>MMB001-1</v>
      </c>
      <c r="D349" s="151" t="s">
        <v>1887</v>
      </c>
      <c r="E349" s="151" t="str">
        <f>'202509ORG'!C343</f>
        <v>Botany Leaf Cabinet - 3 Drawers</v>
      </c>
      <c r="F349" s="152">
        <f>'202509ORG'!J343</f>
        <v>89.25</v>
      </c>
      <c r="G349" s="152">
        <f>'202509ORG'!L343</f>
        <v>108.89</v>
      </c>
      <c r="H349" s="181"/>
      <c r="I349" s="188">
        <f t="shared" si="5"/>
        <v>0</v>
      </c>
    </row>
    <row r="350" spans="1:9" ht="55.95" customHeight="1">
      <c r="A350" s="10">
        <v>344</v>
      </c>
      <c r="B350" s="10"/>
      <c r="C350" s="150" t="str">
        <f>'202509ORG'!O344</f>
        <v>MMB002-1</v>
      </c>
      <c r="D350" s="151" t="s">
        <v>1888</v>
      </c>
      <c r="E350" s="151" t="str">
        <f>'202509ORG'!C344</f>
        <v>Botany Puzzle Cabinet (No Puzzles Included)</v>
      </c>
      <c r="F350" s="152">
        <f>'202509ORG'!J344</f>
        <v>16.23</v>
      </c>
      <c r="G350" s="152">
        <f>'202509ORG'!L344</f>
        <v>19.8</v>
      </c>
      <c r="H350" s="181"/>
      <c r="I350" s="188">
        <f t="shared" si="5"/>
        <v>0</v>
      </c>
    </row>
    <row r="351" spans="1:9" ht="55.95" customHeight="1">
      <c r="A351" s="10">
        <v>345</v>
      </c>
      <c r="B351" s="10"/>
      <c r="C351" s="150" t="str">
        <f>'202509ORG'!O345</f>
        <v>MMB002-2</v>
      </c>
      <c r="D351" s="151" t="e">
        <f>'202509ORG'!I345</f>
        <v>#N/A</v>
      </c>
      <c r="E351" s="151" t="str">
        <f>'202509ORG'!C345</f>
        <v>3 Botany Puzzles &amp; Cabinet</v>
      </c>
      <c r="F351" s="152">
        <f>'202509ORG'!J345</f>
        <v>40.159999999999997</v>
      </c>
      <c r="G351" s="152">
        <f>'202509ORG'!L345</f>
        <v>49</v>
      </c>
      <c r="H351" s="181"/>
      <c r="I351" s="188">
        <f t="shared" si="5"/>
        <v>0</v>
      </c>
    </row>
    <row r="352" spans="1:9" ht="60" customHeight="1">
      <c r="A352" s="10">
        <v>346</v>
      </c>
      <c r="B352" s="10"/>
      <c r="C352" s="150" t="str">
        <f>'202509ORG'!O346</f>
        <v>MMB003-1</v>
      </c>
      <c r="D352" s="151" t="str">
        <f>'202509ORG'!I346</f>
        <v>Živalski kabinet za 5 Sestavljanka</v>
      </c>
      <c r="E352" s="151" t="str">
        <f>'202509ORG'!C346</f>
        <v>Animal Puzzle Cabinet (5 Slots)(No Puzzles Included)</v>
      </c>
      <c r="F352" s="152">
        <f>'202509ORG'!J346</f>
        <v>25</v>
      </c>
      <c r="G352" s="152">
        <f>'202509ORG'!L346</f>
        <v>30.5</v>
      </c>
      <c r="H352" s="181"/>
      <c r="I352" s="188">
        <f t="shared" si="5"/>
        <v>0</v>
      </c>
    </row>
    <row r="353" spans="1:9" ht="57" customHeight="1">
      <c r="A353" s="10">
        <v>347</v>
      </c>
      <c r="B353" s="10"/>
      <c r="C353" s="150" t="str">
        <f>'202509ORG'!O347</f>
        <v>MMB003-2</v>
      </c>
      <c r="D353" s="151" t="e">
        <f>'202509ORG'!I347</f>
        <v>#N/A</v>
      </c>
      <c r="E353" s="151" t="str">
        <f>'202509ORG'!C347</f>
        <v>5 Zoology Puzzles &amp; Cabinet</v>
      </c>
      <c r="F353" s="152">
        <f>'202509ORG'!J347</f>
        <v>62.3</v>
      </c>
      <c r="G353" s="152">
        <f>'202509ORG'!L347</f>
        <v>76</v>
      </c>
      <c r="H353" s="181"/>
      <c r="I353" s="188">
        <f t="shared" si="5"/>
        <v>0</v>
      </c>
    </row>
    <row r="354" spans="1:9" ht="42.75" customHeight="1">
      <c r="A354" s="10">
        <v>348</v>
      </c>
      <c r="B354" s="10"/>
      <c r="C354" s="150" t="str">
        <f>'202509ORG'!O348</f>
        <v>MMB004</v>
      </c>
      <c r="D354" s="151" t="str">
        <f>'202509ORG'!I348</f>
        <v>Sestavljanka roža</v>
      </c>
      <c r="E354" s="151" t="str">
        <f>'202509ORG'!C348</f>
        <v xml:space="preserve"> Flower Puzzle</v>
      </c>
      <c r="F354" s="152">
        <f>'202509ORG'!J348</f>
        <v>7.04</v>
      </c>
      <c r="G354" s="152">
        <f>'202509ORG'!L348</f>
        <v>8.59</v>
      </c>
      <c r="H354" s="181"/>
      <c r="I354" s="188">
        <f t="shared" si="5"/>
        <v>0</v>
      </c>
    </row>
    <row r="355" spans="1:9" ht="43.5" customHeight="1">
      <c r="A355" s="10">
        <v>349</v>
      </c>
      <c r="B355" s="10"/>
      <c r="C355" s="150" t="str">
        <f>'202509ORG'!O349</f>
        <v>MMB005</v>
      </c>
      <c r="D355" s="151" t="str">
        <f>'202509ORG'!I349</f>
        <v>Sestavljanka drevo</v>
      </c>
      <c r="E355" s="151" t="str">
        <f>'202509ORG'!C349</f>
        <v xml:space="preserve">Tree Puzzle </v>
      </c>
      <c r="F355" s="152">
        <f>'202509ORG'!J349</f>
        <v>7.04</v>
      </c>
      <c r="G355" s="152">
        <f>'202509ORG'!L349</f>
        <v>8.59</v>
      </c>
      <c r="H355" s="181"/>
      <c r="I355" s="188">
        <f t="shared" si="5"/>
        <v>0</v>
      </c>
    </row>
    <row r="356" spans="1:9" ht="44.25" customHeight="1">
      <c r="A356" s="10">
        <v>350</v>
      </c>
      <c r="B356" s="10"/>
      <c r="C356" s="150" t="str">
        <f>'202509ORG'!O350</f>
        <v>MMB006</v>
      </c>
      <c r="D356" s="151" t="str">
        <f>'202509ORG'!I350</f>
        <v>Sestavljanka list</v>
      </c>
      <c r="E356" s="151" t="str">
        <f>'202509ORG'!C350</f>
        <v>Leaf Puzzle</v>
      </c>
      <c r="F356" s="152">
        <f>'202509ORG'!J350</f>
        <v>7.04</v>
      </c>
      <c r="G356" s="152">
        <f>'202509ORG'!L350</f>
        <v>8.59</v>
      </c>
      <c r="H356" s="181"/>
      <c r="I356" s="188">
        <f t="shared" si="5"/>
        <v>0</v>
      </c>
    </row>
    <row r="357" spans="1:9" ht="73.5" customHeight="1">
      <c r="A357" s="10">
        <v>351</v>
      </c>
      <c r="B357" s="10"/>
      <c r="C357" s="150" t="str">
        <f>'202509ORG'!O351</f>
        <v>MMB007</v>
      </c>
      <c r="D357" s="151" t="e">
        <f>'202509ORG'!I351</f>
        <v>#N/A</v>
      </c>
      <c r="E357" s="151" t="str">
        <f>'202509ORG'!C351</f>
        <v xml:space="preserve"> Big Leaf Puzzle</v>
      </c>
      <c r="F357" s="152">
        <f>'202509ORG'!J351</f>
        <v>12</v>
      </c>
      <c r="G357" s="152">
        <f>'202509ORG'!L351</f>
        <v>14.64</v>
      </c>
      <c r="H357" s="181"/>
      <c r="I357" s="188">
        <f t="shared" si="5"/>
        <v>0</v>
      </c>
    </row>
    <row r="358" spans="1:9" ht="65.25" customHeight="1">
      <c r="A358" s="10">
        <v>352</v>
      </c>
      <c r="B358" s="10"/>
      <c r="C358" s="150" t="str">
        <f>'202509ORG'!O352</f>
        <v>MMB008</v>
      </c>
      <c r="D358" s="151" t="e">
        <f>'202509ORG'!I352</f>
        <v>#N/A</v>
      </c>
      <c r="E358" s="151" t="str">
        <f>'202509ORG'!C352</f>
        <v xml:space="preserve"> Big Flower Puzzle</v>
      </c>
      <c r="F358" s="152">
        <f>'202509ORG'!J352</f>
        <v>12</v>
      </c>
      <c r="G358" s="152">
        <f>'202509ORG'!L352</f>
        <v>14.64</v>
      </c>
      <c r="H358" s="181"/>
      <c r="I358" s="188">
        <f t="shared" si="5"/>
        <v>0</v>
      </c>
    </row>
    <row r="359" spans="1:9" ht="72.75" customHeight="1">
      <c r="A359" s="10">
        <v>353</v>
      </c>
      <c r="B359" s="10"/>
      <c r="C359" s="150" t="str">
        <f>'202509ORG'!O353</f>
        <v>MMB009</v>
      </c>
      <c r="D359" s="151" t="e">
        <f>'202509ORG'!I353</f>
        <v>#N/A</v>
      </c>
      <c r="E359" s="151" t="str">
        <f>'202509ORG'!C353</f>
        <v xml:space="preserve"> Big Tree Puzzle</v>
      </c>
      <c r="F359" s="152">
        <f>'202509ORG'!J353</f>
        <v>12</v>
      </c>
      <c r="G359" s="152">
        <f>'202509ORG'!L353</f>
        <v>14.64</v>
      </c>
      <c r="H359" s="181"/>
      <c r="I359" s="188">
        <f t="shared" si="5"/>
        <v>0</v>
      </c>
    </row>
    <row r="360" spans="1:9" ht="42" customHeight="1">
      <c r="A360" s="10">
        <v>354</v>
      </c>
      <c r="B360" s="10"/>
      <c r="C360" s="150" t="str">
        <f>'202509ORG'!O354</f>
        <v>MMB0010</v>
      </c>
      <c r="D360" s="151" t="str">
        <f>'202509ORG'!I354</f>
        <v>Sestavljanka ptica</v>
      </c>
      <c r="E360" s="151" t="str">
        <f>'202509ORG'!C354</f>
        <v xml:space="preserve"> Bird Puzzle</v>
      </c>
      <c r="F360" s="152">
        <f>'202509ORG'!J354</f>
        <v>7.04</v>
      </c>
      <c r="G360" s="152">
        <f>'202509ORG'!L354</f>
        <v>8.59</v>
      </c>
      <c r="H360" s="181"/>
      <c r="I360" s="188">
        <f t="shared" si="5"/>
        <v>0</v>
      </c>
    </row>
    <row r="361" spans="1:9" ht="49.5" customHeight="1">
      <c r="A361" s="10">
        <v>355</v>
      </c>
      <c r="B361" s="10"/>
      <c r="C361" s="150" t="str">
        <f>'202509ORG'!O355</f>
        <v>MMB0011</v>
      </c>
      <c r="D361" s="151" t="str">
        <f>'202509ORG'!I355</f>
        <v>Sestavljanka želva</v>
      </c>
      <c r="E361" s="151" t="str">
        <f>'202509ORG'!C355</f>
        <v xml:space="preserve"> Turtle Puzzle</v>
      </c>
      <c r="F361" s="152">
        <f>'202509ORG'!J355</f>
        <v>7.04</v>
      </c>
      <c r="G361" s="152">
        <f>'202509ORG'!L355</f>
        <v>8.59</v>
      </c>
      <c r="H361" s="181"/>
      <c r="I361" s="188">
        <f t="shared" si="5"/>
        <v>0</v>
      </c>
    </row>
    <row r="362" spans="1:9" ht="51.75" customHeight="1">
      <c r="A362" s="10">
        <v>356</v>
      </c>
      <c r="B362" s="10"/>
      <c r="C362" s="150" t="str">
        <f>'202509ORG'!O356</f>
        <v>MMB0012</v>
      </c>
      <c r="D362" s="151" t="str">
        <f>'202509ORG'!I356</f>
        <v>Sestavljanka riba</v>
      </c>
      <c r="E362" s="151" t="str">
        <f>'202509ORG'!C356</f>
        <v xml:space="preserve"> Fish Puzzle</v>
      </c>
      <c r="F362" s="152">
        <f>'202509ORG'!J356</f>
        <v>7.04</v>
      </c>
      <c r="G362" s="152">
        <f>'202509ORG'!L356</f>
        <v>8.59</v>
      </c>
      <c r="H362" s="181"/>
      <c r="I362" s="188">
        <f t="shared" si="5"/>
        <v>0</v>
      </c>
    </row>
    <row r="363" spans="1:9" ht="45.75" customHeight="1">
      <c r="A363" s="10">
        <v>357</v>
      </c>
      <c r="B363" s="10"/>
      <c r="C363" s="150" t="str">
        <f>'202509ORG'!O357</f>
        <v>MMB0013</v>
      </c>
      <c r="D363" s="151" t="str">
        <f>'202509ORG'!I357</f>
        <v>Sestavljanka konj</v>
      </c>
      <c r="E363" s="151" t="str">
        <f>'202509ORG'!C357</f>
        <v xml:space="preserve">Horse Puzzle </v>
      </c>
      <c r="F363" s="152">
        <f>'202509ORG'!J357</f>
        <v>7.04</v>
      </c>
      <c r="G363" s="152">
        <f>'202509ORG'!L357</f>
        <v>8.59</v>
      </c>
      <c r="H363" s="181"/>
      <c r="I363" s="188">
        <f t="shared" si="5"/>
        <v>0</v>
      </c>
    </row>
    <row r="364" spans="1:9" ht="59.25" customHeight="1">
      <c r="A364" s="10">
        <v>358</v>
      </c>
      <c r="B364" s="10"/>
      <c r="C364" s="150" t="str">
        <f>'202509ORG'!O358</f>
        <v>MMB0014</v>
      </c>
      <c r="D364" s="151" t="str">
        <f>'202509ORG'!I358</f>
        <v>Sestavljanka žaba</v>
      </c>
      <c r="E364" s="151" t="str">
        <f>'202509ORG'!C358</f>
        <v xml:space="preserve">Frog Puzzle </v>
      </c>
      <c r="F364" s="152">
        <f>'202509ORG'!J358</f>
        <v>7.04</v>
      </c>
      <c r="G364" s="152">
        <f>'202509ORG'!L358</f>
        <v>8.59</v>
      </c>
      <c r="H364" s="181"/>
      <c r="I364" s="188">
        <f t="shared" si="5"/>
        <v>0</v>
      </c>
    </row>
    <row r="365" spans="1:9" ht="53.25" customHeight="1">
      <c r="A365" s="10">
        <v>359</v>
      </c>
      <c r="B365" s="10"/>
      <c r="C365" s="150" t="str">
        <f>'202509ORG'!O359</f>
        <v>MMB0017</v>
      </c>
      <c r="D365" s="151" t="str">
        <f>'202509ORG'!I359</f>
        <v>Sestavljanka seme</v>
      </c>
      <c r="E365" s="151" t="str">
        <f>'202509ORG'!C359</f>
        <v xml:space="preserve">Seed Puzzle </v>
      </c>
      <c r="F365" s="152">
        <f>'202509ORG'!J359</f>
        <v>7.04</v>
      </c>
      <c r="G365" s="152">
        <f>'202509ORG'!L359</f>
        <v>8.59</v>
      </c>
      <c r="H365" s="181"/>
      <c r="I365" s="188">
        <f t="shared" si="5"/>
        <v>0</v>
      </c>
    </row>
    <row r="366" spans="1:9" ht="54" customHeight="1">
      <c r="A366" s="10">
        <v>360</v>
      </c>
      <c r="B366" s="10"/>
      <c r="C366" s="150" t="str">
        <f>'202509ORG'!O360</f>
        <v>MMB0018</v>
      </c>
      <c r="D366" s="151" t="str">
        <f>'202509ORG'!I360</f>
        <v>Sestavljanka čriček</v>
      </c>
      <c r="E366" s="151" t="str">
        <f>'202509ORG'!C360</f>
        <v>Cricket Puzzle</v>
      </c>
      <c r="F366" s="152">
        <f>'202509ORG'!J360</f>
        <v>7.04</v>
      </c>
      <c r="G366" s="152">
        <f>'202509ORG'!L360</f>
        <v>8.59</v>
      </c>
      <c r="H366" s="181"/>
      <c r="I366" s="188">
        <f t="shared" si="5"/>
        <v>0</v>
      </c>
    </row>
    <row r="367" spans="1:9" ht="47.25" customHeight="1">
      <c r="A367" s="10">
        <v>361</v>
      </c>
      <c r="B367" s="10"/>
      <c r="C367" s="150" t="str">
        <f>'202509ORG'!O361</f>
        <v>MMB0019</v>
      </c>
      <c r="D367" s="151" t="str">
        <f>'202509ORG'!I361</f>
        <v>Sestavljanka osa</v>
      </c>
      <c r="E367" s="151" t="str">
        <f>'202509ORG'!C361</f>
        <v xml:space="preserve">Wasp Puzzle </v>
      </c>
      <c r="F367" s="152">
        <f>'202509ORG'!J361</f>
        <v>7.04</v>
      </c>
      <c r="G367" s="152">
        <f>'202509ORG'!L361</f>
        <v>8.59</v>
      </c>
      <c r="H367" s="181"/>
      <c r="I367" s="188">
        <f t="shared" si="5"/>
        <v>0</v>
      </c>
    </row>
    <row r="368" spans="1:9" ht="52.5" customHeight="1">
      <c r="A368" s="10">
        <v>362</v>
      </c>
      <c r="B368" s="10"/>
      <c r="C368" s="150" t="str">
        <f>'202509ORG'!O362</f>
        <v>MMB0020</v>
      </c>
      <c r="D368" s="151" t="str">
        <f>'202509ORG'!I362</f>
        <v>Sestavljanka metulj</v>
      </c>
      <c r="E368" s="151" t="str">
        <f>'202509ORG'!C362</f>
        <v>Butterfly Puzzle</v>
      </c>
      <c r="F368" s="152">
        <f>'202509ORG'!J362</f>
        <v>7.04</v>
      </c>
      <c r="G368" s="152">
        <f>'202509ORG'!L362</f>
        <v>8.59</v>
      </c>
      <c r="H368" s="181"/>
      <c r="I368" s="188">
        <f t="shared" si="5"/>
        <v>0</v>
      </c>
    </row>
    <row r="369" spans="1:9" ht="44.25" customHeight="1">
      <c r="A369" s="10">
        <v>363</v>
      </c>
      <c r="B369" s="10"/>
      <c r="C369" s="150" t="str">
        <f>'202509ORG'!O363</f>
        <v>MMB0021</v>
      </c>
      <c r="D369" s="151" t="str">
        <f>'202509ORG'!I363</f>
        <v>Sestavljanka kačji pastir</v>
      </c>
      <c r="E369" s="151" t="str">
        <f>'202509ORG'!C363</f>
        <v xml:space="preserve">Dragonfly Puzzle </v>
      </c>
      <c r="F369" s="152">
        <f>'202509ORG'!J363</f>
        <v>7.04</v>
      </c>
      <c r="G369" s="152">
        <f>'202509ORG'!L363</f>
        <v>8.59</v>
      </c>
      <c r="H369" s="181"/>
      <c r="I369" s="188">
        <f t="shared" si="5"/>
        <v>0</v>
      </c>
    </row>
    <row r="370" spans="1:9" ht="45" customHeight="1">
      <c r="A370" s="10">
        <v>364</v>
      </c>
      <c r="B370" s="10"/>
      <c r="C370" s="150" t="str">
        <f>'202509ORG'!O364</f>
        <v>MMB0022</v>
      </c>
      <c r="D370" s="151" t="str">
        <f>'202509ORG'!I364</f>
        <v>Sestavljanka muha</v>
      </c>
      <c r="E370" s="151" t="str">
        <f>'202509ORG'!C364</f>
        <v xml:space="preserve">Fly Puzzle </v>
      </c>
      <c r="F370" s="152">
        <f>'202509ORG'!J364</f>
        <v>7.04</v>
      </c>
      <c r="G370" s="152">
        <f>'202509ORG'!L364</f>
        <v>8.59</v>
      </c>
      <c r="H370" s="181"/>
      <c r="I370" s="188">
        <f t="shared" si="5"/>
        <v>0</v>
      </c>
    </row>
    <row r="371" spans="1:9" ht="45.75" customHeight="1">
      <c r="A371" s="10">
        <v>365</v>
      </c>
      <c r="B371" s="10"/>
      <c r="C371" s="150" t="str">
        <f>'202509ORG'!O365</f>
        <v>MMB0023</v>
      </c>
      <c r="D371" s="151" t="str">
        <f>'202509ORG'!I365</f>
        <v>Sestavljanka pikapolonica</v>
      </c>
      <c r="E371" s="151" t="str">
        <f>'202509ORG'!C365</f>
        <v>Ladybug Puzzle</v>
      </c>
      <c r="F371" s="152">
        <f>'202509ORG'!J365</f>
        <v>7.04</v>
      </c>
      <c r="G371" s="152">
        <f>'202509ORG'!L365</f>
        <v>8.59</v>
      </c>
      <c r="H371" s="181"/>
      <c r="I371" s="188">
        <f t="shared" si="5"/>
        <v>0</v>
      </c>
    </row>
    <row r="372" spans="1:9" ht="46.5" customHeight="1">
      <c r="A372" s="10">
        <v>366</v>
      </c>
      <c r="B372" s="10"/>
      <c r="C372" s="150" t="str">
        <f>'202509ORG'!O366</f>
        <v>MMB0024</v>
      </c>
      <c r="D372" s="151" t="str">
        <f>'202509ORG'!I366</f>
        <v>Sestavljanka pingvin</v>
      </c>
      <c r="E372" s="151" t="str">
        <f>'202509ORG'!C366</f>
        <v xml:space="preserve">Penguin Puzzle </v>
      </c>
      <c r="F372" s="152">
        <f>'202509ORG'!J366</f>
        <v>7.04</v>
      </c>
      <c r="G372" s="152">
        <f>'202509ORG'!L366</f>
        <v>8.59</v>
      </c>
      <c r="H372" s="181"/>
      <c r="I372" s="188">
        <f t="shared" si="5"/>
        <v>0</v>
      </c>
    </row>
    <row r="373" spans="1:9" ht="44.25" customHeight="1">
      <c r="A373" s="10">
        <v>367</v>
      </c>
      <c r="B373" s="10"/>
      <c r="C373" s="150" t="str">
        <f>'202509ORG'!O367</f>
        <v>MMB0025</v>
      </c>
      <c r="D373" s="151" t="str">
        <f>'202509ORG'!I367</f>
        <v>Sestavljanka petelin</v>
      </c>
      <c r="E373" s="151" t="str">
        <f>'202509ORG'!C367</f>
        <v xml:space="preserve">Rooster Puzzle </v>
      </c>
      <c r="F373" s="152">
        <f>'202509ORG'!J367</f>
        <v>7.04</v>
      </c>
      <c r="G373" s="152">
        <f>'202509ORG'!L367</f>
        <v>8.59</v>
      </c>
      <c r="H373" s="181"/>
      <c r="I373" s="188">
        <f t="shared" si="5"/>
        <v>0</v>
      </c>
    </row>
    <row r="374" spans="1:9" ht="44.25" customHeight="1">
      <c r="A374" s="10">
        <v>368</v>
      </c>
      <c r="B374" s="10"/>
      <c r="C374" s="150" t="str">
        <f>'202509ORG'!O368</f>
        <v>MMB0013-1</v>
      </c>
      <c r="D374" s="151" t="str">
        <f>'202509ORG'!I368</f>
        <v>Sestavljanka konj-okostje</v>
      </c>
      <c r="E374" s="151" t="str">
        <f>'202509ORG'!C368</f>
        <v>Horse Puzzle with born printed inside the board</v>
      </c>
      <c r="F374" s="152">
        <f>'202509ORG'!J368</f>
        <v>7.5</v>
      </c>
      <c r="G374" s="152">
        <f>'202509ORG'!L368</f>
        <v>9.15</v>
      </c>
      <c r="H374" s="181"/>
      <c r="I374" s="188">
        <f t="shared" si="5"/>
        <v>0</v>
      </c>
    </row>
    <row r="375" spans="1:9" ht="42" customHeight="1">
      <c r="A375" s="10">
        <v>369</v>
      </c>
      <c r="B375" s="10"/>
      <c r="C375" s="150" t="str">
        <f>'202509ORG'!O369</f>
        <v>MMB0010-1</v>
      </c>
      <c r="D375" s="151" t="str">
        <f>'202509ORG'!I369</f>
        <v>Sestavljanka ptica-okostje</v>
      </c>
      <c r="E375" s="151" t="str">
        <f>'202509ORG'!C369</f>
        <v>Bird Puzzle with born printed inside the board</v>
      </c>
      <c r="F375" s="152">
        <f>'202509ORG'!J369</f>
        <v>7.5</v>
      </c>
      <c r="G375" s="152">
        <f>'202509ORG'!L369</f>
        <v>9.15</v>
      </c>
      <c r="H375" s="181"/>
      <c r="I375" s="188">
        <f t="shared" si="5"/>
        <v>0</v>
      </c>
    </row>
    <row r="376" spans="1:9" ht="43.5" customHeight="1">
      <c r="A376" s="10">
        <v>370</v>
      </c>
      <c r="B376" s="10"/>
      <c r="C376" s="150" t="str">
        <f>'202509ORG'!O370</f>
        <v>MMB0014-1</v>
      </c>
      <c r="D376" s="151" t="str">
        <f>'202509ORG'!I370</f>
        <v>Sestavljanka žaba-okostje</v>
      </c>
      <c r="E376" s="151" t="str">
        <f>'202509ORG'!C370</f>
        <v>frog Puzzle with born printed inside the board</v>
      </c>
      <c r="F376" s="152">
        <f>'202509ORG'!J370</f>
        <v>7.5</v>
      </c>
      <c r="G376" s="152">
        <f>'202509ORG'!L370</f>
        <v>9.15</v>
      </c>
      <c r="H376" s="181"/>
      <c r="I376" s="188">
        <f t="shared" si="5"/>
        <v>0</v>
      </c>
    </row>
    <row r="377" spans="1:9" ht="45.75" customHeight="1">
      <c r="A377" s="10">
        <v>371</v>
      </c>
      <c r="B377" s="10"/>
      <c r="C377" s="150" t="str">
        <f>'202509ORG'!O371</f>
        <v>MMB0011-1</v>
      </c>
      <c r="D377" s="151" t="str">
        <f>'202509ORG'!I371</f>
        <v>Sestavljanka želva-okostje</v>
      </c>
      <c r="E377" s="151" t="str">
        <f>'202509ORG'!C371</f>
        <v>Turtle Puzzle with born printed inside the board</v>
      </c>
      <c r="F377" s="152">
        <f>'202509ORG'!J371</f>
        <v>7.5</v>
      </c>
      <c r="G377" s="152">
        <f>'202509ORG'!L371</f>
        <v>9.15</v>
      </c>
      <c r="H377" s="181"/>
      <c r="I377" s="188">
        <f t="shared" si="5"/>
        <v>0</v>
      </c>
    </row>
    <row r="378" spans="1:9" ht="43.5" customHeight="1">
      <c r="A378" s="10">
        <v>372</v>
      </c>
      <c r="B378" s="10"/>
      <c r="C378" s="150" t="str">
        <f>'202509ORG'!O372</f>
        <v>MMB0012-1</v>
      </c>
      <c r="D378" s="151" t="str">
        <f>'202509ORG'!I372</f>
        <v>Sestavljanka riba-okostje</v>
      </c>
      <c r="E378" s="151" t="str">
        <f>'202509ORG'!C372</f>
        <v>Fish Puzzle with born printed inside the board</v>
      </c>
      <c r="F378" s="152">
        <f>'202509ORG'!J372</f>
        <v>7.5</v>
      </c>
      <c r="G378" s="152">
        <f>'202509ORG'!L372</f>
        <v>9.15</v>
      </c>
      <c r="H378" s="181"/>
      <c r="I378" s="188">
        <f t="shared" si="5"/>
        <v>0</v>
      </c>
    </row>
    <row r="379" spans="1:9" ht="47.25" customHeight="1">
      <c r="A379" s="10">
        <v>373</v>
      </c>
      <c r="B379" s="10"/>
      <c r="C379" s="150" t="str">
        <f>'202509ORG'!O373</f>
        <v xml:space="preserve">MMB005-2  </v>
      </c>
      <c r="D379" s="151" t="str">
        <f>'202509ORG'!I373</f>
        <v>Sestavljanka roža NOVO</v>
      </c>
      <c r="E379" s="151" t="str">
        <f>'202509ORG'!C373</f>
        <v>Flour Puzzle</v>
      </c>
      <c r="F379" s="152">
        <f>'202509ORG'!J373</f>
        <v>9.1</v>
      </c>
      <c r="G379" s="152">
        <f>'202509ORG'!L373</f>
        <v>11.1</v>
      </c>
      <c r="H379" s="181"/>
      <c r="I379" s="188">
        <f t="shared" si="5"/>
        <v>0</v>
      </c>
    </row>
    <row r="380" spans="1:9" ht="48" customHeight="1">
      <c r="A380" s="10">
        <v>374</v>
      </c>
      <c r="B380" s="10"/>
      <c r="C380" s="150" t="str">
        <f>'202509ORG'!O374</f>
        <v xml:space="preserve">MMB006-2 </v>
      </c>
      <c r="D380" s="151" t="str">
        <f>'202509ORG'!I374</f>
        <v>Sestavljanka list NOVO</v>
      </c>
      <c r="E380" s="151" t="str">
        <f>'202509ORG'!C374</f>
        <v>Leaf Puzzle</v>
      </c>
      <c r="F380" s="152">
        <f>'202509ORG'!J374</f>
        <v>9.1</v>
      </c>
      <c r="G380" s="152">
        <f>'202509ORG'!L374</f>
        <v>11.1</v>
      </c>
      <c r="H380" s="181"/>
      <c r="I380" s="188">
        <f t="shared" si="5"/>
        <v>0</v>
      </c>
    </row>
    <row r="381" spans="1:9" ht="49.5" customHeight="1">
      <c r="A381" s="10">
        <v>375</v>
      </c>
      <c r="B381" s="10"/>
      <c r="C381" s="150" t="str">
        <f>'202509ORG'!O375</f>
        <v xml:space="preserve">MMB007-2  </v>
      </c>
      <c r="D381" s="151" t="str">
        <f>'202509ORG'!I375</f>
        <v>Sestavljanka drevo NOVO</v>
      </c>
      <c r="E381" s="151" t="str">
        <f>'202509ORG'!C375</f>
        <v>Big Tree puzzle</v>
      </c>
      <c r="F381" s="152">
        <f>'202509ORG'!J375</f>
        <v>9.1</v>
      </c>
      <c r="G381" s="152">
        <f>'202509ORG'!L375</f>
        <v>11.1</v>
      </c>
      <c r="H381" s="181"/>
      <c r="I381" s="188">
        <f t="shared" si="5"/>
        <v>0</v>
      </c>
    </row>
    <row r="382" spans="1:9" ht="42" customHeight="1">
      <c r="A382" s="10">
        <v>376</v>
      </c>
      <c r="B382" s="10"/>
      <c r="C382" s="150" t="str">
        <f>'202509ORG'!O376</f>
        <v xml:space="preserve">MMB0026  </v>
      </c>
      <c r="D382" s="151" t="str">
        <f>'202509ORG'!I376</f>
        <v>Sestavljanka korenina NOVO</v>
      </c>
      <c r="E382" s="151" t="str">
        <f>'202509ORG'!C376</f>
        <v>Root Puzzle</v>
      </c>
      <c r="F382" s="152">
        <f>'202509ORG'!J376</f>
        <v>9.1</v>
      </c>
      <c r="G382" s="152">
        <f>'202509ORG'!L376</f>
        <v>11.1</v>
      </c>
      <c r="H382" s="181"/>
      <c r="I382" s="188">
        <f t="shared" si="5"/>
        <v>0</v>
      </c>
    </row>
    <row r="383" spans="1:9" ht="54.75" customHeight="1">
      <c r="A383" s="10">
        <v>377</v>
      </c>
      <c r="B383" s="10"/>
      <c r="C383" s="150" t="str">
        <f>'202509ORG'!O377</f>
        <v xml:space="preserve">MMB009-2 </v>
      </c>
      <c r="D383" s="151" t="str">
        <f>'202509ORG'!I377</f>
        <v>Sestavljanka žaba NOVO</v>
      </c>
      <c r="E383" s="151" t="str">
        <f>'202509ORG'!C377</f>
        <v>Frog Puzzle</v>
      </c>
      <c r="F383" s="152">
        <f>'202509ORG'!J377</f>
        <v>9.1</v>
      </c>
      <c r="G383" s="152">
        <f>'202509ORG'!L377</f>
        <v>11.1</v>
      </c>
      <c r="H383" s="181"/>
      <c r="I383" s="188">
        <f t="shared" si="5"/>
        <v>0</v>
      </c>
    </row>
    <row r="384" spans="1:9" ht="44.25" customHeight="1">
      <c r="A384" s="10">
        <v>378</v>
      </c>
      <c r="B384" s="10"/>
      <c r="C384" s="150" t="str">
        <f>'202509ORG'!O378</f>
        <v xml:space="preserve">MMB0010-2 </v>
      </c>
      <c r="D384" s="151" t="str">
        <f>'202509ORG'!I378</f>
        <v>Sestavljanka ptica NOVO</v>
      </c>
      <c r="E384" s="151" t="str">
        <f>'202509ORG'!C378</f>
        <v>Bird Puzzle</v>
      </c>
      <c r="F384" s="152">
        <f>'202509ORG'!J378</f>
        <v>9.1</v>
      </c>
      <c r="G384" s="152">
        <f>'202509ORG'!L378</f>
        <v>11.1</v>
      </c>
      <c r="H384" s="181"/>
      <c r="I384" s="188">
        <f t="shared" si="5"/>
        <v>0</v>
      </c>
    </row>
    <row r="385" spans="1:9" ht="45" customHeight="1">
      <c r="A385" s="10">
        <v>379</v>
      </c>
      <c r="B385" s="10"/>
      <c r="C385" s="150" t="str">
        <f>'202509ORG'!O379</f>
        <v xml:space="preserve">MMB0011-2  </v>
      </c>
      <c r="D385" s="151" t="str">
        <f>'202509ORG'!I379</f>
        <v>Sestavljanka konj NOVO</v>
      </c>
      <c r="E385" s="151" t="str">
        <f>'202509ORG'!C379</f>
        <v>Horse Puzzle</v>
      </c>
      <c r="F385" s="152">
        <f>'202509ORG'!J379</f>
        <v>9.1</v>
      </c>
      <c r="G385" s="152">
        <f>'202509ORG'!L379</f>
        <v>11.1</v>
      </c>
      <c r="H385" s="181"/>
      <c r="I385" s="188">
        <f t="shared" si="5"/>
        <v>0</v>
      </c>
    </row>
    <row r="386" spans="1:9" ht="42" customHeight="1">
      <c r="A386" s="10">
        <v>380</v>
      </c>
      <c r="B386" s="10"/>
      <c r="C386" s="150" t="str">
        <f>'202509ORG'!O380</f>
        <v xml:space="preserve">MMB0012-2 </v>
      </c>
      <c r="D386" s="151" t="str">
        <f>'202509ORG'!I380</f>
        <v>Sestavljanka želva NOVO</v>
      </c>
      <c r="E386" s="151" t="str">
        <f>'202509ORG'!C380</f>
        <v>Turtle Puzzle</v>
      </c>
      <c r="F386" s="152">
        <f>'202509ORG'!J380</f>
        <v>9.1</v>
      </c>
      <c r="G386" s="152">
        <f>'202509ORG'!L380</f>
        <v>11.1</v>
      </c>
      <c r="H386" s="181"/>
      <c r="I386" s="188">
        <f t="shared" si="5"/>
        <v>0</v>
      </c>
    </row>
    <row r="387" spans="1:9" ht="45.75" customHeight="1">
      <c r="A387" s="10">
        <v>381</v>
      </c>
      <c r="B387" s="10"/>
      <c r="C387" s="150" t="str">
        <f>'202509ORG'!O381</f>
        <v>MMB0013-2</v>
      </c>
      <c r="D387" s="151" t="str">
        <f>'202509ORG'!I381</f>
        <v>Sestavljanka riba NOVO</v>
      </c>
      <c r="E387" s="151" t="str">
        <f>'202509ORG'!C381</f>
        <v>Fish Puzzle</v>
      </c>
      <c r="F387" s="152">
        <f>'202509ORG'!J381</f>
        <v>9.1</v>
      </c>
      <c r="G387" s="152">
        <f>'202509ORG'!L381</f>
        <v>11.1</v>
      </c>
      <c r="H387" s="181"/>
      <c r="I387" s="188">
        <f t="shared" si="5"/>
        <v>0</v>
      </c>
    </row>
    <row r="388" spans="1:9" ht="66" customHeight="1">
      <c r="A388" s="10">
        <v>382</v>
      </c>
      <c r="B388" s="10"/>
      <c r="C388" s="150" t="str">
        <f>'202509ORG'!O382</f>
        <v>MMB0052</v>
      </c>
      <c r="D388" s="151" t="e">
        <f>'202509ORG'!I382</f>
        <v>#N/A</v>
      </c>
      <c r="E388" s="151" t="str">
        <f>'202509ORG'!C382</f>
        <v>Botany Puzzle Activity set-beech wood box</v>
      </c>
      <c r="F388" s="154">
        <f>'202509ORG'!J382</f>
        <v>27</v>
      </c>
      <c r="G388" s="154">
        <f>'202509ORG'!L382</f>
        <v>32.94</v>
      </c>
      <c r="H388" s="181"/>
      <c r="I388" s="188">
        <f t="shared" si="5"/>
        <v>0</v>
      </c>
    </row>
    <row r="389" spans="1:9" ht="58.95" customHeight="1">
      <c r="A389" s="10">
        <v>383</v>
      </c>
      <c r="B389" s="10"/>
      <c r="C389" s="150" t="str">
        <f>'202509ORG'!O383</f>
        <v>MMB0053</v>
      </c>
      <c r="D389" s="151" t="e">
        <f>'202509ORG'!I383</f>
        <v>#N/A</v>
      </c>
      <c r="E389" s="151" t="str">
        <f>'202509ORG'!C383</f>
        <v>Animal Puzzle Activity Set-beech wood box</v>
      </c>
      <c r="F389" s="154">
        <f>'202509ORG'!J383</f>
        <v>30.71</v>
      </c>
      <c r="G389" s="154">
        <f>'202509ORG'!L383</f>
        <v>37.47</v>
      </c>
      <c r="H389" s="181"/>
      <c r="I389" s="188">
        <f t="shared" si="5"/>
        <v>0</v>
      </c>
    </row>
    <row r="390" spans="1:9" ht="70.2" customHeight="1">
      <c r="A390" s="10">
        <v>384</v>
      </c>
      <c r="B390" s="10"/>
      <c r="C390" s="150" t="str">
        <f>'202509ORG'!O384</f>
        <v>MMB0015</v>
      </c>
      <c r="D390" s="151" t="str">
        <f>'202509ORG'!I384</f>
        <v>Kabinet za botanične kontrolne karte</v>
      </c>
      <c r="E390" s="151" t="str">
        <f>'202509ORG'!C384</f>
        <v xml:space="preserve">Leaf Cards Cabinet
 </v>
      </c>
      <c r="F390" s="152">
        <f>'202509ORG'!J384</f>
        <v>10.119999999999999</v>
      </c>
      <c r="G390" s="152">
        <f>'202509ORG'!L384</f>
        <v>12.35</v>
      </c>
      <c r="H390" s="181"/>
      <c r="I390" s="188">
        <f t="shared" si="5"/>
        <v>0</v>
      </c>
    </row>
    <row r="391" spans="1:9" ht="45.75" customHeight="1">
      <c r="A391" s="10">
        <v>385</v>
      </c>
      <c r="B391" s="10"/>
      <c r="C391" s="150" t="str">
        <f>'202509ORG'!O385</f>
        <v>MMB0016</v>
      </c>
      <c r="D391" s="151" t="str">
        <f>'202509ORG'!I385</f>
        <v>Botanične kontrolne karte</v>
      </c>
      <c r="E391" s="151" t="str">
        <f>'202509ORG'!C385</f>
        <v xml:space="preserve">Leaf Cards </v>
      </c>
      <c r="F391" s="152">
        <f>'202509ORG'!J385</f>
        <v>12.7</v>
      </c>
      <c r="G391" s="152">
        <f>'202509ORG'!L385</f>
        <v>15.49</v>
      </c>
      <c r="H391" s="181"/>
      <c r="I391" s="188">
        <f t="shared" si="5"/>
        <v>0</v>
      </c>
    </row>
    <row r="392" spans="1:9" ht="45.75" customHeight="1">
      <c r="A392" s="10">
        <v>386</v>
      </c>
      <c r="B392" s="10"/>
      <c r="C392" s="150" t="str">
        <f>'202509ORG'!O386</f>
        <v>MMB0017</v>
      </c>
      <c r="D392" s="151" t="str">
        <f>'202509ORG'!I386</f>
        <v>Sestavljanka seme</v>
      </c>
      <c r="E392" s="151" t="str">
        <f>'202509ORG'!C386</f>
        <v>18 KINDS PVC Leaf cards</v>
      </c>
      <c r="F392" s="152">
        <f>'202509ORG'!J386</f>
        <v>7.04</v>
      </c>
      <c r="G392" s="152">
        <f>'202509ORG'!L386</f>
        <v>8.59</v>
      </c>
      <c r="H392" s="181"/>
      <c r="I392" s="188">
        <f t="shared" si="5"/>
        <v>0</v>
      </c>
    </row>
    <row r="393" spans="1:9" ht="83.25" customHeight="1">
      <c r="A393" s="10">
        <v>387</v>
      </c>
      <c r="B393" s="10"/>
      <c r="C393" s="150" t="str">
        <f>'202509ORG'!O387</f>
        <v xml:space="preserve">MMB0027  </v>
      </c>
      <c r="D393" s="151" t="str">
        <f>'202509ORG'!I387</f>
        <v>Montessori kmetija (brez živali in kmeta)</v>
      </c>
      <c r="E393" s="151" t="str">
        <f>'202509ORG'!C387</f>
        <v>Montessori Farm (without animals and farmer)</v>
      </c>
      <c r="F393" s="152">
        <f>'202509ORG'!J387</f>
        <v>295.56</v>
      </c>
      <c r="G393" s="152">
        <f>'202509ORG'!L387</f>
        <v>360.58</v>
      </c>
      <c r="H393" s="181"/>
      <c r="I393" s="188">
        <f t="shared" ref="I393:I456" si="6">F393*(1-$F$4)*H393</f>
        <v>0</v>
      </c>
    </row>
    <row r="394" spans="1:9" ht="61.95" customHeight="1">
      <c r="A394" s="10">
        <v>388</v>
      </c>
      <c r="B394" s="10"/>
      <c r="C394" s="150" t="str">
        <f>'202509ORG'!O388</f>
        <v>MMB0028</v>
      </c>
      <c r="D394" s="151" t="e">
        <f>'202509ORG'!I388</f>
        <v>#N/A</v>
      </c>
      <c r="E394" s="151" t="str">
        <f>'202509ORG'!C388</f>
        <v>Tree Life</v>
      </c>
      <c r="F394" s="152">
        <f>'202509ORG'!J388</f>
        <v>10.5</v>
      </c>
      <c r="G394" s="152">
        <f>'202509ORG'!L388</f>
        <v>12.81</v>
      </c>
      <c r="H394" s="181"/>
      <c r="I394" s="188">
        <f t="shared" si="6"/>
        <v>0</v>
      </c>
    </row>
    <row r="395" spans="1:9" ht="61.95" customHeight="1">
      <c r="A395" s="10">
        <v>389</v>
      </c>
      <c r="B395" s="10"/>
      <c r="C395" s="150" t="str">
        <f>'202509ORG'!O389</f>
        <v>MMB0029</v>
      </c>
      <c r="D395" s="151" t="str">
        <f>'202509ORG'!I389</f>
        <v>Življenski krog metulj</v>
      </c>
      <c r="E395" s="151" t="str">
        <f>'202509ORG'!C389</f>
        <v>Butterfly Life</v>
      </c>
      <c r="F395" s="152">
        <f>'202509ORG'!J389</f>
        <v>10.5</v>
      </c>
      <c r="G395" s="152">
        <f>'202509ORG'!L389</f>
        <v>12.81</v>
      </c>
      <c r="H395" s="181"/>
      <c r="I395" s="188">
        <f t="shared" si="6"/>
        <v>0</v>
      </c>
    </row>
    <row r="396" spans="1:9" ht="61.95" customHeight="1">
      <c r="A396" s="10">
        <v>390</v>
      </c>
      <c r="B396" s="10"/>
      <c r="C396" s="150" t="str">
        <f>'202509ORG'!O390</f>
        <v>MMB0030</v>
      </c>
      <c r="D396" s="151" t="str">
        <f>'202509ORG'!I390</f>
        <v>Življenski krog sončnica</v>
      </c>
      <c r="E396" s="151" t="str">
        <f>'202509ORG'!C390</f>
        <v>Flower Life</v>
      </c>
      <c r="F396" s="152">
        <f>'202509ORG'!J390</f>
        <v>10.5</v>
      </c>
      <c r="G396" s="152">
        <f>'202509ORG'!L390</f>
        <v>12.81</v>
      </c>
      <c r="H396" s="181"/>
      <c r="I396" s="188">
        <f t="shared" si="6"/>
        <v>0</v>
      </c>
    </row>
    <row r="397" spans="1:9" ht="61.95" customHeight="1">
      <c r="A397" s="10">
        <v>391</v>
      </c>
      <c r="B397" s="10"/>
      <c r="C397" s="150" t="str">
        <f>'202509ORG'!O391</f>
        <v>MMB0031</v>
      </c>
      <c r="D397" s="151" t="str">
        <f>'202509ORG'!I391</f>
        <v>Življenski krog žaba</v>
      </c>
      <c r="E397" s="151" t="str">
        <f>'202509ORG'!C391</f>
        <v>Frog Life</v>
      </c>
      <c r="F397" s="152">
        <f>'202509ORG'!J391</f>
        <v>10.5</v>
      </c>
      <c r="G397" s="152">
        <f>'202509ORG'!L391</f>
        <v>12.81</v>
      </c>
      <c r="H397" s="181"/>
      <c r="I397" s="188">
        <f t="shared" si="6"/>
        <v>0</v>
      </c>
    </row>
    <row r="398" spans="1:9" ht="61.95" customHeight="1">
      <c r="A398" s="10">
        <v>392</v>
      </c>
      <c r="B398" s="10"/>
      <c r="C398" s="150" t="str">
        <f>'202509ORG'!O392</f>
        <v>MMB0032</v>
      </c>
      <c r="D398" s="151" t="e">
        <f>'202509ORG'!I392</f>
        <v>#N/A</v>
      </c>
      <c r="E398" s="151" t="str">
        <f>'202509ORG'!C392</f>
        <v>checken life</v>
      </c>
      <c r="F398" s="152">
        <f>'202509ORG'!J392</f>
        <v>10.5</v>
      </c>
      <c r="G398" s="152">
        <f>'202509ORG'!L392</f>
        <v>12.81</v>
      </c>
      <c r="H398" s="181"/>
      <c r="I398" s="188">
        <f t="shared" si="6"/>
        <v>0</v>
      </c>
    </row>
    <row r="399" spans="1:9" ht="61.95" customHeight="1">
      <c r="A399" s="10">
        <v>393</v>
      </c>
      <c r="B399" s="10"/>
      <c r="C399" s="150" t="str">
        <f>'202509ORG'!O393</f>
        <v>MMB0033</v>
      </c>
      <c r="D399" s="151" t="e">
        <f>'202509ORG'!I393</f>
        <v>#N/A</v>
      </c>
      <c r="E399" s="151" t="str">
        <f>'202509ORG'!C393</f>
        <v>A woman's life</v>
      </c>
      <c r="F399" s="152">
        <f>'202509ORG'!J393</f>
        <v>10.5</v>
      </c>
      <c r="G399" s="152">
        <f>'202509ORG'!L393</f>
        <v>12.81</v>
      </c>
      <c r="H399" s="181"/>
      <c r="I399" s="188">
        <f t="shared" si="6"/>
        <v>0</v>
      </c>
    </row>
    <row r="400" spans="1:9" ht="61.95" customHeight="1">
      <c r="A400" s="10">
        <v>394</v>
      </c>
      <c r="B400" s="10"/>
      <c r="C400" s="150" t="str">
        <f>'202509ORG'!O394</f>
        <v>MMB0034</v>
      </c>
      <c r="D400" s="151" t="e">
        <f>'202509ORG'!I394</f>
        <v>#N/A</v>
      </c>
      <c r="E400" s="151" t="str">
        <f>'202509ORG'!C394</f>
        <v>A man's life</v>
      </c>
      <c r="F400" s="152">
        <f>'202509ORG'!J394</f>
        <v>10.5</v>
      </c>
      <c r="G400" s="152">
        <f>'202509ORG'!L394</f>
        <v>12.81</v>
      </c>
      <c r="H400" s="181"/>
      <c r="I400" s="188">
        <f t="shared" si="6"/>
        <v>0</v>
      </c>
    </row>
    <row r="401" spans="1:9" ht="36" customHeight="1">
      <c r="A401" s="10">
        <v>395</v>
      </c>
      <c r="B401" s="10"/>
      <c r="C401" s="150" t="str">
        <f>'202509ORG'!O395</f>
        <v>MMT001</v>
      </c>
      <c r="D401" s="151" t="str">
        <f>'202509ORG'!I395</f>
        <v>Zaboj s predalom 1</v>
      </c>
      <c r="E401" s="151" t="str">
        <f>'202509ORG'!C395</f>
        <v>Object Permanence Box with Drawer</v>
      </c>
      <c r="F401" s="152">
        <f>'202509ORG'!J395</f>
        <v>18.8</v>
      </c>
      <c r="G401" s="152">
        <f>'202509ORG'!L395</f>
        <v>22.94</v>
      </c>
      <c r="H401" s="181"/>
      <c r="I401" s="188">
        <f t="shared" si="6"/>
        <v>0</v>
      </c>
    </row>
    <row r="402" spans="1:9" ht="44.25" customHeight="1">
      <c r="A402" s="10">
        <v>396</v>
      </c>
      <c r="B402" s="10"/>
      <c r="C402" s="150" t="str">
        <f>'202509ORG'!O396</f>
        <v>MMT002</v>
      </c>
      <c r="D402" s="151" t="str">
        <f>'202509ORG'!I396</f>
        <v>Zaboj s predalom 2</v>
      </c>
      <c r="E402" s="151" t="str">
        <f>'202509ORG'!C396</f>
        <v>Toddler Imbucare Box with Ball</v>
      </c>
      <c r="F402" s="152">
        <f>'202509ORG'!J396</f>
        <v>14.11</v>
      </c>
      <c r="G402" s="152">
        <f>'202509ORG'!L396</f>
        <v>17.21</v>
      </c>
      <c r="H402" s="181"/>
      <c r="I402" s="188">
        <f t="shared" si="6"/>
        <v>0</v>
      </c>
    </row>
    <row r="403" spans="1:9" ht="51.75" customHeight="1">
      <c r="A403" s="10">
        <v>397</v>
      </c>
      <c r="B403" s="10"/>
      <c r="C403" s="150" t="str">
        <f>'202509ORG'!O397</f>
        <v>MMT004</v>
      </c>
      <c r="D403" s="151" t="str">
        <f>'202509ORG'!I397</f>
        <v>Zaboj s podstavkom in žogico</v>
      </c>
      <c r="E403" s="151" t="str">
        <f>'202509ORG'!C397</f>
        <v>Object Permanence Box with Tray</v>
      </c>
      <c r="F403" s="152">
        <f>'202509ORG'!J397</f>
        <v>17.89</v>
      </c>
      <c r="G403" s="152">
        <f>'202509ORG'!L397</f>
        <v>21.83</v>
      </c>
      <c r="H403" s="181"/>
      <c r="I403" s="188">
        <f t="shared" si="6"/>
        <v>0</v>
      </c>
    </row>
    <row r="404" spans="1:9" ht="48" customHeight="1">
      <c r="A404" s="10">
        <v>398</v>
      </c>
      <c r="B404" s="10"/>
      <c r="C404" s="150" t="str">
        <f>'202509ORG'!O398</f>
        <v>MMT005</v>
      </c>
      <c r="D404" s="151" t="str">
        <f>'202509ORG'!I398</f>
        <v>Valj v lesenem zaboju</v>
      </c>
      <c r="E404" s="151" t="str">
        <f>'202509ORG'!C398</f>
        <v>Imbucare Box with Small Cylinder</v>
      </c>
      <c r="F404" s="152">
        <f>'202509ORG'!J398</f>
        <v>14.43</v>
      </c>
      <c r="G404" s="152">
        <f>'202509ORG'!L398</f>
        <v>17.600000000000001</v>
      </c>
      <c r="H404" s="181"/>
      <c r="I404" s="188">
        <f t="shared" si="6"/>
        <v>0</v>
      </c>
    </row>
    <row r="405" spans="1:9" ht="45" customHeight="1">
      <c r="A405" s="10">
        <v>399</v>
      </c>
      <c r="B405" s="10"/>
      <c r="C405" s="150" t="str">
        <f>'202509ORG'!O399</f>
        <v>MMT006</v>
      </c>
      <c r="D405" s="151" t="str">
        <f>'202509ORG'!I399</f>
        <v>Kvader v lesenem zaboju</v>
      </c>
      <c r="E405" s="151" t="str">
        <f>'202509ORG'!C399</f>
        <v>Imbucare Box with Rectangular Prism</v>
      </c>
      <c r="F405" s="152">
        <f>'202509ORG'!J399</f>
        <v>14.43</v>
      </c>
      <c r="G405" s="152">
        <f>'202509ORG'!L399</f>
        <v>17.600000000000001</v>
      </c>
      <c r="H405" s="181"/>
      <c r="I405" s="188">
        <f t="shared" si="6"/>
        <v>0</v>
      </c>
    </row>
    <row r="406" spans="1:9" ht="50.25" customHeight="1">
      <c r="A406" s="10">
        <v>400</v>
      </c>
      <c r="B406" s="10"/>
      <c r="C406" s="150" t="str">
        <f>'202509ORG'!O400</f>
        <v>MMT007</v>
      </c>
      <c r="D406" s="151" t="str">
        <f>'202509ORG'!I400</f>
        <v>Kocka v lesenem zaboju</v>
      </c>
      <c r="E406" s="151" t="str">
        <f>'202509ORG'!C400</f>
        <v>Imbucare Box with Square Prism</v>
      </c>
      <c r="F406" s="152">
        <f>'202509ORG'!J400</f>
        <v>14.43</v>
      </c>
      <c r="G406" s="152">
        <f>'202509ORG'!L400</f>
        <v>17.600000000000001</v>
      </c>
      <c r="H406" s="181"/>
      <c r="I406" s="188">
        <f t="shared" si="6"/>
        <v>0</v>
      </c>
    </row>
    <row r="407" spans="1:9" ht="46.5" customHeight="1">
      <c r="A407" s="10">
        <v>401</v>
      </c>
      <c r="B407" s="10"/>
      <c r="C407" s="150" t="str">
        <f>'202509ORG'!O401</f>
        <v>MMT008</v>
      </c>
      <c r="D407" s="151" t="str">
        <f>'202509ORG'!I401</f>
        <v>Tristrana prizma v lesenm zaboju</v>
      </c>
      <c r="E407" s="151" t="str">
        <f>'202509ORG'!C401</f>
        <v>Imbucare Box with Triangular Prism</v>
      </c>
      <c r="F407" s="152">
        <f>'202509ORG'!J401</f>
        <v>14.43</v>
      </c>
      <c r="G407" s="152">
        <f>'202509ORG'!L401</f>
        <v>17.600000000000001</v>
      </c>
      <c r="H407" s="181"/>
      <c r="I407" s="188">
        <f t="shared" si="6"/>
        <v>0</v>
      </c>
    </row>
    <row r="408" spans="1:9" ht="46.5" customHeight="1">
      <c r="A408" s="10">
        <v>402</v>
      </c>
      <c r="B408" s="10"/>
      <c r="C408" s="150" t="str">
        <f>'202509ORG'!O402</f>
        <v>MMT009</v>
      </c>
      <c r="D408" s="151" t="str">
        <f>'202509ORG'!I402</f>
        <v xml:space="preserve">Zaboj z barvnimi predali </v>
      </c>
      <c r="E408" s="151" t="str">
        <f>'202509ORG'!C402</f>
        <v>Box with Bins</v>
      </c>
      <c r="F408" s="152">
        <f>'202509ORG'!J402</f>
        <v>23.17</v>
      </c>
      <c r="G408" s="152">
        <f>'202509ORG'!L402</f>
        <v>28.27</v>
      </c>
      <c r="H408" s="181"/>
      <c r="I408" s="188">
        <f t="shared" si="6"/>
        <v>0</v>
      </c>
    </row>
    <row r="409" spans="1:9" ht="47.25" customHeight="1">
      <c r="A409" s="10">
        <v>403</v>
      </c>
      <c r="B409" s="10"/>
      <c r="C409" s="150" t="str">
        <f>'202509ORG'!O403</f>
        <v>MMT0010</v>
      </c>
      <c r="D409" s="151" t="str">
        <f>'202509ORG'!I403</f>
        <v>Navpično vreteno-kocke</v>
      </c>
      <c r="E409" s="151" t="str">
        <f>'202509ORG'!C403</f>
        <v>Cubes on Vertical Dowel</v>
      </c>
      <c r="F409" s="152">
        <f>'202509ORG'!J403</f>
        <v>9</v>
      </c>
      <c r="G409" s="152">
        <f>'202509ORG'!L403</f>
        <v>10.98</v>
      </c>
      <c r="H409" s="181"/>
      <c r="I409" s="188">
        <f t="shared" si="6"/>
        <v>0</v>
      </c>
    </row>
    <row r="410" spans="1:9" ht="46.5" customHeight="1">
      <c r="A410" s="10">
        <v>404</v>
      </c>
      <c r="B410" s="10"/>
      <c r="C410" s="150" t="str">
        <f>'202509ORG'!O404</f>
        <v>MMT0011</v>
      </c>
      <c r="D410" s="151" t="str">
        <f>'202509ORG'!I404</f>
        <v>Navpično vreteno-obročki</v>
      </c>
      <c r="E410" s="151" t="str">
        <f>'202509ORG'!C404</f>
        <v>Rings on a Vertical Dowel</v>
      </c>
      <c r="F410" s="152">
        <f>'202509ORG'!J404</f>
        <v>9</v>
      </c>
      <c r="G410" s="152">
        <f>'202509ORG'!L404</f>
        <v>10.98</v>
      </c>
      <c r="H410" s="181"/>
      <c r="I410" s="188">
        <f t="shared" si="6"/>
        <v>0</v>
      </c>
    </row>
    <row r="411" spans="1:9" ht="52.5" customHeight="1">
      <c r="A411" s="10">
        <v>405</v>
      </c>
      <c r="B411" s="10"/>
      <c r="C411" s="150" t="str">
        <f>'202509ORG'!O405</f>
        <v>MMT0012</v>
      </c>
      <c r="D411" s="151" t="str">
        <f>'202509ORG'!I405</f>
        <v>Vodoravno vreteno z obroči</v>
      </c>
      <c r="E411" s="151" t="str">
        <f>'202509ORG'!C405</f>
        <v>Ring on a horizontal dowel</v>
      </c>
      <c r="F411" s="152">
        <f>'202509ORG'!J405</f>
        <v>9.5</v>
      </c>
      <c r="G411" s="152">
        <f>'202509ORG'!L405</f>
        <v>11.59</v>
      </c>
      <c r="H411" s="181"/>
      <c r="I411" s="188">
        <f t="shared" si="6"/>
        <v>0</v>
      </c>
    </row>
    <row r="412" spans="1:9" ht="48.75" customHeight="1">
      <c r="A412" s="10">
        <v>406</v>
      </c>
      <c r="B412" s="10"/>
      <c r="C412" s="150" t="str">
        <f>'202509ORG'!O406</f>
        <v>MMT0013</v>
      </c>
      <c r="D412" s="151" t="str">
        <f>'202509ORG'!I406</f>
        <v>Tribarvno navpično vreteno</v>
      </c>
      <c r="E412" s="151" t="str">
        <f>'202509ORG'!C406</f>
        <v>Colored Discs on 3 Colored Dowels</v>
      </c>
      <c r="F412" s="152">
        <f>'202509ORG'!J406</f>
        <v>11</v>
      </c>
      <c r="G412" s="152">
        <f>'202509ORG'!L406</f>
        <v>13.42</v>
      </c>
      <c r="H412" s="181"/>
      <c r="I412" s="188">
        <f t="shared" si="6"/>
        <v>0</v>
      </c>
    </row>
    <row r="413" spans="1:9" ht="39" customHeight="1">
      <c r="A413" s="10">
        <v>407</v>
      </c>
      <c r="B413" s="10"/>
      <c r="C413" s="150" t="str">
        <f>'202509ORG'!O407</f>
        <v>MMT0014</v>
      </c>
      <c r="D413" s="151" t="str">
        <f>'202509ORG'!I407</f>
        <v>Zaboj z barvnimi zatiči</v>
      </c>
      <c r="E413" s="151" t="str">
        <f>'202509ORG'!C407</f>
        <v>Toddler Imbucare Peg Box</v>
      </c>
      <c r="F413" s="152">
        <f>'202509ORG'!J407</f>
        <v>24</v>
      </c>
      <c r="G413" s="152">
        <f>'202509ORG'!L407</f>
        <v>29.28</v>
      </c>
      <c r="H413" s="181"/>
      <c r="I413" s="188">
        <f t="shared" si="6"/>
        <v>0</v>
      </c>
    </row>
    <row r="414" spans="1:9" ht="50.25" customHeight="1">
      <c r="A414" s="10">
        <v>408</v>
      </c>
      <c r="B414" s="10"/>
      <c r="C414" s="150" t="str">
        <f>'202509ORG'!O408</f>
        <v>MMT0015</v>
      </c>
      <c r="D414" s="151" t="str">
        <f>'202509ORG'!I408</f>
        <v>Vodoravno vreteno-ravno,stalno</v>
      </c>
      <c r="E414" s="151" t="str">
        <f>'202509ORG'!C408</f>
        <v>Horizontal Dowel Variation - Straight</v>
      </c>
      <c r="F414" s="152">
        <f>'202509ORG'!J408</f>
        <v>10.23</v>
      </c>
      <c r="G414" s="152">
        <f>'202509ORG'!L408</f>
        <v>12.48</v>
      </c>
      <c r="H414" s="181"/>
      <c r="I414" s="188">
        <f t="shared" si="6"/>
        <v>0</v>
      </c>
    </row>
    <row r="415" spans="1:9" ht="45" customHeight="1">
      <c r="A415" s="10">
        <v>409</v>
      </c>
      <c r="B415" s="10"/>
      <c r="C415" s="150" t="str">
        <f>'202509ORG'!O409</f>
        <v>MMT0016</v>
      </c>
      <c r="D415" s="151" t="str">
        <f>'202509ORG'!I409</f>
        <v>Vodoravno vreteno-krivo,stalno</v>
      </c>
      <c r="E415" s="151" t="str">
        <f>'202509ORG'!C409</f>
        <v>Horizontal Dowel Variation - Serpentine</v>
      </c>
      <c r="F415" s="152">
        <f>'202509ORG'!J409</f>
        <v>10.23</v>
      </c>
      <c r="G415" s="152">
        <f>'202509ORG'!L409</f>
        <v>12.48</v>
      </c>
      <c r="H415" s="181"/>
      <c r="I415" s="188">
        <f t="shared" si="6"/>
        <v>0</v>
      </c>
    </row>
    <row r="416" spans="1:9" ht="50.25" customHeight="1">
      <c r="A416" s="10">
        <v>410</v>
      </c>
      <c r="B416" s="10"/>
      <c r="C416" s="150" t="str">
        <f>'202509ORG'!O410</f>
        <v>MMT0017</v>
      </c>
      <c r="D416" s="151" t="str">
        <f>'202509ORG'!I410</f>
        <v>Zaboj z barvnimi žetončki, veliki</v>
      </c>
      <c r="E416" s="151" t="str">
        <f>'202509ORG'!C410</f>
        <v>Infant Coin Box</v>
      </c>
      <c r="F416" s="152">
        <f>'202509ORG'!J410</f>
        <v>15</v>
      </c>
      <c r="G416" s="152">
        <f>'202509ORG'!L410</f>
        <v>18.3</v>
      </c>
      <c r="H416" s="181"/>
      <c r="I416" s="188">
        <f t="shared" si="6"/>
        <v>0</v>
      </c>
    </row>
    <row r="417" spans="1:9" ht="39.75" customHeight="1">
      <c r="A417" s="10">
        <v>411</v>
      </c>
      <c r="B417" s="10"/>
      <c r="C417" s="150" t="str">
        <f>'202509ORG'!O411</f>
        <v>MMT0020</v>
      </c>
      <c r="D417" s="151">
        <f>'202509ORG'!I411</f>
        <v>0</v>
      </c>
      <c r="E417" s="151" t="str">
        <f>'202509ORG'!C411</f>
        <v>Bruchturm</v>
      </c>
      <c r="F417" s="152">
        <f>'202509ORG'!J411</f>
        <v>42</v>
      </c>
      <c r="G417" s="152">
        <f>'202509ORG'!L411</f>
        <v>51.24</v>
      </c>
      <c r="H417" s="181"/>
      <c r="I417" s="188">
        <f t="shared" si="6"/>
        <v>0</v>
      </c>
    </row>
    <row r="418" spans="1:9" ht="37.5" customHeight="1">
      <c r="A418" s="10">
        <v>412</v>
      </c>
      <c r="B418" s="10"/>
      <c r="C418" s="150" t="str">
        <f>'202509ORG'!O412</f>
        <v>MMT0021</v>
      </c>
      <c r="D418" s="151" t="str">
        <f>'202509ORG'!I412</f>
        <v>Sestavljanka krogi, 3 velikosti</v>
      </c>
      <c r="E418" s="151" t="str">
        <f>'202509ORG'!C412</f>
        <v>Three Circles Puzzle</v>
      </c>
      <c r="F418" s="152">
        <f>'202509ORG'!J412</f>
        <v>9.8000000000000007</v>
      </c>
      <c r="G418" s="152">
        <f>'202509ORG'!L412</f>
        <v>11.96</v>
      </c>
      <c r="H418" s="181"/>
      <c r="I418" s="188">
        <f t="shared" si="6"/>
        <v>0</v>
      </c>
    </row>
    <row r="419" spans="1:9" ht="37.5" customHeight="1">
      <c r="A419" s="10">
        <v>413</v>
      </c>
      <c r="B419" s="10"/>
      <c r="C419" s="150" t="str">
        <f>'202509ORG'!O413</f>
        <v>MMT0022</v>
      </c>
      <c r="D419" s="151" t="str">
        <f>'202509ORG'!I413</f>
        <v>Sestavljanka 3 oblike</v>
      </c>
      <c r="E419" s="151" t="str">
        <f>'202509ORG'!C413</f>
        <v>3 shape puzzle</v>
      </c>
      <c r="F419" s="152">
        <f>'202509ORG'!J413</f>
        <v>11.23</v>
      </c>
      <c r="G419" s="152">
        <f>'202509ORG'!L413</f>
        <v>13.7</v>
      </c>
      <c r="H419" s="181"/>
      <c r="I419" s="188">
        <f t="shared" si="6"/>
        <v>0</v>
      </c>
    </row>
    <row r="420" spans="1:9" ht="58.5" customHeight="1">
      <c r="A420" s="10">
        <v>414</v>
      </c>
      <c r="B420" s="10"/>
      <c r="C420" s="150" t="str">
        <f>'202509ORG'!O414</f>
        <v>MMT0023</v>
      </c>
      <c r="D420" s="151" t="str">
        <f>'202509ORG'!I414</f>
        <v>Sestavljanka 5 oblik</v>
      </c>
      <c r="E420" s="151" t="str">
        <f>'202509ORG'!C414</f>
        <v>5 shape puzzle 0-3</v>
      </c>
      <c r="F420" s="152">
        <f>'202509ORG'!J414</f>
        <v>24.12</v>
      </c>
      <c r="G420" s="152">
        <f>'202509ORG'!L414</f>
        <v>29.43</v>
      </c>
      <c r="H420" s="181"/>
      <c r="I420" s="188">
        <f t="shared" si="6"/>
        <v>0</v>
      </c>
    </row>
    <row r="421" spans="1:9" ht="45.75" customHeight="1">
      <c r="A421" s="10">
        <v>415</v>
      </c>
      <c r="B421" s="10"/>
      <c r="C421" s="150" t="str">
        <f>'202509ORG'!O415</f>
        <v>MMT0024</v>
      </c>
      <c r="D421" s="151" t="e">
        <f>'202509ORG'!I415</f>
        <v>#N/A</v>
      </c>
      <c r="E421" s="151" t="str">
        <f>'202509ORG'!C415</f>
        <v>Balance Bead Game</v>
      </c>
      <c r="F421" s="152">
        <f>'202509ORG'!J415</f>
        <v>25.8</v>
      </c>
      <c r="G421" s="152">
        <f>'202509ORG'!L415</f>
        <v>31.48</v>
      </c>
      <c r="H421" s="181"/>
      <c r="I421" s="188">
        <f t="shared" si="6"/>
        <v>0</v>
      </c>
    </row>
    <row r="422" spans="1:9" ht="53.25" customHeight="1">
      <c r="A422" s="10">
        <v>416</v>
      </c>
      <c r="B422" s="10"/>
      <c r="C422" s="150" t="str">
        <f>'202509ORG'!O416</f>
        <v>MMT0025</v>
      </c>
      <c r="D422" s="151" t="str">
        <f>'202509ORG'!I416</f>
        <v>Barvne palice s številkami</v>
      </c>
      <c r="E422" s="151" t="str">
        <f>'202509ORG'!C416</f>
        <v>Colored Number Rods</v>
      </c>
      <c r="F422" s="152">
        <f>'202509ORG'!J416</f>
        <v>19.329999999999998</v>
      </c>
      <c r="G422" s="152">
        <f>'202509ORG'!L416</f>
        <v>23.58</v>
      </c>
      <c r="H422" s="181"/>
      <c r="I422" s="188">
        <f t="shared" si="6"/>
        <v>0</v>
      </c>
    </row>
    <row r="423" spans="1:9" ht="47.25" customHeight="1">
      <c r="A423" s="10">
        <v>417</v>
      </c>
      <c r="B423" s="10"/>
      <c r="C423" s="150" t="str">
        <f>'202509ORG'!O417</f>
        <v>MMT0026</v>
      </c>
      <c r="D423" s="151" t="str">
        <f>'202509ORG'!I417</f>
        <v>Navpično vreteno 5 barv, 5 številk</v>
      </c>
      <c r="E423" s="151" t="str">
        <f>'202509ORG'!C417</f>
        <v>Stacking Bead</v>
      </c>
      <c r="F423" s="152">
        <f>'202509ORG'!J417</f>
        <v>12.45</v>
      </c>
      <c r="G423" s="152">
        <f>'202509ORG'!L417</f>
        <v>15.19</v>
      </c>
      <c r="H423" s="181"/>
      <c r="I423" s="188">
        <f t="shared" si="6"/>
        <v>0</v>
      </c>
    </row>
    <row r="424" spans="1:9" ht="51.75" customHeight="1">
      <c r="A424" s="10">
        <v>418</v>
      </c>
      <c r="B424" s="10"/>
      <c r="C424" s="150" t="str">
        <f>'202509ORG'!O418</f>
        <v>MMT0027</v>
      </c>
      <c r="D424" s="151" t="str">
        <f>'202509ORG'!I418</f>
        <v>Navpično vreteno 4 oblike</v>
      </c>
      <c r="E424" s="151" t="str">
        <f>'202509ORG'!C418</f>
        <v>Stacking puzzle</v>
      </c>
      <c r="F424" s="152">
        <f>'202509ORG'!J418</f>
        <v>14.12</v>
      </c>
      <c r="G424" s="152">
        <f>'202509ORG'!L418</f>
        <v>17.23</v>
      </c>
      <c r="H424" s="181"/>
      <c r="I424" s="188">
        <f t="shared" si="6"/>
        <v>0</v>
      </c>
    </row>
    <row r="425" spans="1:9" ht="48.75" customHeight="1">
      <c r="A425" s="10">
        <v>419</v>
      </c>
      <c r="B425" s="10"/>
      <c r="C425" s="150" t="str">
        <f>'202509ORG'!O419</f>
        <v>MMT0028</v>
      </c>
      <c r="D425" s="151" t="str">
        <f>'202509ORG'!I419</f>
        <v>Navpično vreteno 4 oblike</v>
      </c>
      <c r="E425" s="151" t="str">
        <f>'202509ORG'!C419</f>
        <v>Stacking disc</v>
      </c>
      <c r="F425" s="152">
        <f>'202509ORG'!J419</f>
        <v>14.12</v>
      </c>
      <c r="G425" s="152">
        <f>'202509ORG'!L419</f>
        <v>17.23</v>
      </c>
      <c r="H425" s="181"/>
      <c r="I425" s="188">
        <f t="shared" si="6"/>
        <v>0</v>
      </c>
    </row>
    <row r="426" spans="1:9" ht="47.25" customHeight="1">
      <c r="A426" s="10">
        <v>420</v>
      </c>
      <c r="B426" s="10"/>
      <c r="C426" s="150" t="str">
        <f>'202509ORG'!O420</f>
        <v>MMT0029</v>
      </c>
      <c r="D426" s="151">
        <f>'202509ORG'!I420</f>
        <v>0</v>
      </c>
      <c r="E426" s="151" t="str">
        <f>'202509ORG'!C420</f>
        <v>Wooden Block 1</v>
      </c>
      <c r="F426" s="152">
        <f>'202509ORG'!J420</f>
        <v>12.11</v>
      </c>
      <c r="G426" s="152">
        <f>'202509ORG'!L420</f>
        <v>14.77</v>
      </c>
      <c r="H426" s="181"/>
      <c r="I426" s="188">
        <f t="shared" si="6"/>
        <v>0</v>
      </c>
    </row>
    <row r="427" spans="1:9" ht="47.25" customHeight="1">
      <c r="A427" s="10">
        <v>421</v>
      </c>
      <c r="B427" s="10"/>
      <c r="C427" s="150" t="str">
        <f>'202509ORG'!O421</f>
        <v>MMT0030</v>
      </c>
      <c r="D427" s="151">
        <f>'202509ORG'!I421</f>
        <v>0</v>
      </c>
      <c r="E427" s="151" t="str">
        <f>'202509ORG'!C421</f>
        <v>Wooden Block 2</v>
      </c>
      <c r="F427" s="152">
        <f>'202509ORG'!J421</f>
        <v>12.11</v>
      </c>
      <c r="G427" s="152">
        <f>'202509ORG'!L421</f>
        <v>14.77</v>
      </c>
      <c r="H427" s="181"/>
      <c r="I427" s="188">
        <f t="shared" si="6"/>
        <v>0</v>
      </c>
    </row>
    <row r="428" spans="1:9" ht="51" customHeight="1">
      <c r="A428" s="10">
        <v>422</v>
      </c>
      <c r="B428" s="10"/>
      <c r="C428" s="150" t="str">
        <f>'202509ORG'!O422</f>
        <v>MMT0031</v>
      </c>
      <c r="D428" s="151">
        <f>'202509ORG'!I422</f>
        <v>0</v>
      </c>
      <c r="E428" s="151" t="str">
        <f>'202509ORG'!C422</f>
        <v>Wooden Block 3</v>
      </c>
      <c r="F428" s="152">
        <f>'202509ORG'!J422</f>
        <v>12.11</v>
      </c>
      <c r="G428" s="152">
        <f>'202509ORG'!L422</f>
        <v>14.77</v>
      </c>
      <c r="H428" s="181"/>
      <c r="I428" s="188">
        <f t="shared" si="6"/>
        <v>0</v>
      </c>
    </row>
    <row r="429" spans="1:9" ht="47.25" customHeight="1">
      <c r="A429" s="10">
        <v>423</v>
      </c>
      <c r="B429" s="10"/>
      <c r="C429" s="150" t="str">
        <f>'202509ORG'!O423</f>
        <v>MMT0032</v>
      </c>
      <c r="D429" s="151">
        <f>'202509ORG'!I423</f>
        <v>0</v>
      </c>
      <c r="E429" s="151" t="str">
        <f>'202509ORG'!C423</f>
        <v>Wooden Block 4</v>
      </c>
      <c r="F429" s="152">
        <f>'202509ORG'!J423</f>
        <v>12.11</v>
      </c>
      <c r="G429" s="152">
        <f>'202509ORG'!L423</f>
        <v>14.77</v>
      </c>
      <c r="H429" s="181"/>
      <c r="I429" s="188">
        <f t="shared" si="6"/>
        <v>0</v>
      </c>
    </row>
    <row r="430" spans="1:9" ht="47.25" customHeight="1">
      <c r="A430" s="10">
        <v>424</v>
      </c>
      <c r="B430" s="10"/>
      <c r="C430" s="150" t="str">
        <f>'202509ORG'!O424</f>
        <v>MMT0033</v>
      </c>
      <c r="D430" s="151">
        <f>'202509ORG'!I424</f>
        <v>0</v>
      </c>
      <c r="E430" s="151" t="str">
        <f>'202509ORG'!C424</f>
        <v>Wooden Block 5</v>
      </c>
      <c r="F430" s="152">
        <f>'202509ORG'!J424</f>
        <v>13.9</v>
      </c>
      <c r="G430" s="152">
        <f>'202509ORG'!L424</f>
        <v>16.96</v>
      </c>
      <c r="H430" s="181"/>
      <c r="I430" s="188">
        <f t="shared" si="6"/>
        <v>0</v>
      </c>
    </row>
    <row r="431" spans="1:9" ht="44.25" customHeight="1">
      <c r="A431" s="10">
        <v>425</v>
      </c>
      <c r="B431" s="10"/>
      <c r="C431" s="150" t="str">
        <f>'202509ORG'!O425</f>
        <v>MMT0034</v>
      </c>
      <c r="D431" s="151">
        <f>'202509ORG'!I425</f>
        <v>0</v>
      </c>
      <c r="E431" s="151" t="str">
        <f>'202509ORG'!C425</f>
        <v>Wooden Block 6</v>
      </c>
      <c r="F431" s="152">
        <f>'202509ORG'!J425</f>
        <v>13.9</v>
      </c>
      <c r="G431" s="152">
        <f>'202509ORG'!L425</f>
        <v>16.96</v>
      </c>
      <c r="H431" s="181"/>
      <c r="I431" s="188">
        <f t="shared" si="6"/>
        <v>0</v>
      </c>
    </row>
    <row r="432" spans="1:9" ht="48.75" customHeight="1">
      <c r="A432" s="10">
        <v>426</v>
      </c>
      <c r="B432" s="10"/>
      <c r="C432" s="150" t="str">
        <f>'202509ORG'!O426</f>
        <v>MMT0035</v>
      </c>
      <c r="D432" s="151">
        <f>'202509ORG'!I426</f>
        <v>0</v>
      </c>
      <c r="E432" s="151" t="str">
        <f>'202509ORG'!C426</f>
        <v>Wooden Bock 7</v>
      </c>
      <c r="F432" s="152">
        <f>'202509ORG'!J426</f>
        <v>12.11</v>
      </c>
      <c r="G432" s="152">
        <f>'202509ORG'!L426</f>
        <v>14.77</v>
      </c>
      <c r="H432" s="181"/>
      <c r="I432" s="188">
        <f t="shared" si="6"/>
        <v>0</v>
      </c>
    </row>
    <row r="433" spans="1:9" ht="56.25" customHeight="1">
      <c r="A433" s="10">
        <v>427</v>
      </c>
      <c r="B433" s="10"/>
      <c r="C433" s="150" t="str">
        <f>'202509ORG'!O427</f>
        <v>MMT0036</v>
      </c>
      <c r="D433" s="151">
        <f>'202509ORG'!I427</f>
        <v>0</v>
      </c>
      <c r="E433" s="151" t="str">
        <f>'202509ORG'!C427</f>
        <v>Wooden Block 8</v>
      </c>
      <c r="F433" s="152">
        <f>'202509ORG'!J427</f>
        <v>13.9</v>
      </c>
      <c r="G433" s="152">
        <f>'202509ORG'!L427</f>
        <v>16.96</v>
      </c>
      <c r="H433" s="181"/>
      <c r="I433" s="188">
        <f t="shared" si="6"/>
        <v>0</v>
      </c>
    </row>
    <row r="434" spans="1:9" ht="42" customHeight="1">
      <c r="A434" s="10">
        <v>428</v>
      </c>
      <c r="B434" s="10"/>
      <c r="C434" s="150" t="str">
        <f>'202509ORG'!O428</f>
        <v>MMT0037</v>
      </c>
      <c r="D434" s="151" t="str">
        <f>'202509ORG'!I428</f>
        <v>Lesene barvne stopnice,Sestavljanka</v>
      </c>
      <c r="E434" s="151" t="str">
        <f>'202509ORG'!C428</f>
        <v>Wooden Step Block 2</v>
      </c>
      <c r="F434" s="152">
        <f>'202509ORG'!J428</f>
        <v>16.600000000000001</v>
      </c>
      <c r="G434" s="152">
        <f>'202509ORG'!L428</f>
        <v>20.25</v>
      </c>
      <c r="H434" s="181"/>
      <c r="I434" s="188">
        <f t="shared" si="6"/>
        <v>0</v>
      </c>
    </row>
    <row r="435" spans="1:9" ht="43.5" customHeight="1">
      <c r="A435" s="10">
        <v>429</v>
      </c>
      <c r="B435" s="10"/>
      <c r="C435" s="150" t="str">
        <f>'202509ORG'!O429</f>
        <v>MMT0038</v>
      </c>
      <c r="D435" s="151" t="str">
        <f>'202509ORG'!I429</f>
        <v>Lesene Sestavljanka,leseni čepki</v>
      </c>
      <c r="E435" s="151" t="str">
        <f>'202509ORG'!C429</f>
        <v>Wooden Puzzle</v>
      </c>
      <c r="F435" s="152">
        <f>'202509ORG'!J429</f>
        <v>10.9</v>
      </c>
      <c r="G435" s="152">
        <f>'202509ORG'!L429</f>
        <v>13.3</v>
      </c>
      <c r="H435" s="181"/>
      <c r="I435" s="188">
        <f t="shared" si="6"/>
        <v>0</v>
      </c>
    </row>
    <row r="436" spans="1:9" ht="34.5" customHeight="1">
      <c r="A436" s="10">
        <v>430</v>
      </c>
      <c r="B436" s="10"/>
      <c r="C436" s="150" t="str">
        <f>'202509ORG'!O430</f>
        <v>MMT0039</v>
      </c>
      <c r="D436" s="151" t="str">
        <f>'202509ORG'!I430</f>
        <v>Vstavljanka kvadratog</v>
      </c>
      <c r="E436" s="151" t="str">
        <f>'202509ORG'!C430</f>
        <v>Square Shape Puzzle</v>
      </c>
      <c r="F436" s="152">
        <f>'202509ORG'!J430</f>
        <v>6.6</v>
      </c>
      <c r="G436" s="152">
        <f>'202509ORG'!L430</f>
        <v>8.0500000000000007</v>
      </c>
      <c r="H436" s="181"/>
      <c r="I436" s="188">
        <f t="shared" si="6"/>
        <v>0</v>
      </c>
    </row>
    <row r="437" spans="1:9" ht="39.75" customHeight="1">
      <c r="A437" s="10">
        <v>431</v>
      </c>
      <c r="B437" s="10"/>
      <c r="C437" s="150" t="str">
        <f>'202509ORG'!O431</f>
        <v>MMT0040</v>
      </c>
      <c r="D437" s="151" t="str">
        <f>'202509ORG'!I431</f>
        <v>Vstavljanka krog</v>
      </c>
      <c r="E437" s="151" t="str">
        <f>'202509ORG'!C431</f>
        <v>Circle Shape Puzzle</v>
      </c>
      <c r="F437" s="152">
        <f>'202509ORG'!J431</f>
        <v>6.6</v>
      </c>
      <c r="G437" s="152">
        <f>'202509ORG'!L431</f>
        <v>8.0500000000000007</v>
      </c>
      <c r="H437" s="181"/>
      <c r="I437" s="188">
        <f t="shared" si="6"/>
        <v>0</v>
      </c>
    </row>
    <row r="438" spans="1:9" ht="35.25" customHeight="1">
      <c r="A438" s="10">
        <v>432</v>
      </c>
      <c r="B438" s="10"/>
      <c r="C438" s="150" t="str">
        <f>'202509ORG'!O432</f>
        <v>MMT0041</v>
      </c>
      <c r="D438" s="151" t="str">
        <f>'202509ORG'!I432</f>
        <v>Vstavljanka trikotnik</v>
      </c>
      <c r="E438" s="151" t="str">
        <f>'202509ORG'!C432</f>
        <v>Triangle Shape Puzzle</v>
      </c>
      <c r="F438" s="152">
        <f>'202509ORG'!J432</f>
        <v>6.6</v>
      </c>
      <c r="G438" s="152">
        <f>'202509ORG'!L432</f>
        <v>8.0500000000000007</v>
      </c>
      <c r="H438" s="181"/>
      <c r="I438" s="188">
        <f t="shared" si="6"/>
        <v>0</v>
      </c>
    </row>
    <row r="439" spans="1:9" ht="37.5" customHeight="1">
      <c r="A439" s="10">
        <v>433</v>
      </c>
      <c r="B439" s="10"/>
      <c r="C439" s="150" t="str">
        <f>'202509ORG'!O433</f>
        <v>MMT0042</v>
      </c>
      <c r="D439" s="151" t="str">
        <f>'202509ORG'!I433</f>
        <v>Vstavljanka mali krog</v>
      </c>
      <c r="E439" s="151" t="str">
        <f>'202509ORG'!C433</f>
        <v>Small Circle Shape Puzzle</v>
      </c>
      <c r="F439" s="152">
        <f>'202509ORG'!J433</f>
        <v>6.6</v>
      </c>
      <c r="G439" s="152">
        <f>'202509ORG'!L433</f>
        <v>8.0500000000000007</v>
      </c>
      <c r="H439" s="181"/>
      <c r="I439" s="188">
        <f t="shared" si="6"/>
        <v>0</v>
      </c>
    </row>
    <row r="440" spans="1:9" ht="39" customHeight="1">
      <c r="A440" s="10">
        <v>434</v>
      </c>
      <c r="B440" s="10"/>
      <c r="C440" s="150" t="str">
        <f>'202509ORG'!O434</f>
        <v>MMT0043</v>
      </c>
      <c r="D440" s="151">
        <f>'202509ORG'!I434</f>
        <v>0</v>
      </c>
      <c r="E440" s="151" t="str">
        <f>'202509ORG'!C434</f>
        <v>Three Disc on the Vertical Dowel</v>
      </c>
      <c r="F440" s="152">
        <f>'202509ORG'!J434</f>
        <v>9.67</v>
      </c>
      <c r="G440" s="152">
        <f>'202509ORG'!L434</f>
        <v>11.8</v>
      </c>
      <c r="H440" s="181"/>
      <c r="I440" s="188">
        <f t="shared" si="6"/>
        <v>0</v>
      </c>
    </row>
    <row r="441" spans="1:9" ht="69" customHeight="1">
      <c r="A441" s="10">
        <v>435</v>
      </c>
      <c r="B441" s="10"/>
      <c r="C441" s="150" t="str">
        <f>'202509ORG'!O435</f>
        <v>MMT0044</v>
      </c>
      <c r="D441" s="151" t="e">
        <f>'202509ORG'!I435</f>
        <v>#N/A</v>
      </c>
      <c r="E441" s="151" t="str">
        <f>'202509ORG'!C435</f>
        <v>4 Ball</v>
      </c>
      <c r="F441" s="152">
        <f>'202509ORG'!J435</f>
        <v>8.61</v>
      </c>
      <c r="G441" s="152">
        <f>'202509ORG'!L435</f>
        <v>10.5</v>
      </c>
      <c r="H441" s="181"/>
      <c r="I441" s="188">
        <f t="shared" si="6"/>
        <v>0</v>
      </c>
    </row>
    <row r="442" spans="1:9" ht="55.95" customHeight="1">
      <c r="A442" s="10">
        <v>436</v>
      </c>
      <c r="B442" s="10"/>
      <c r="C442" s="150" t="str">
        <f>'202509ORG'!O436</f>
        <v>MMT0045</v>
      </c>
      <c r="D442" s="151" t="e">
        <f>'202509ORG'!I436</f>
        <v>#N/A</v>
      </c>
      <c r="E442" s="151" t="str">
        <f>'202509ORG'!C436</f>
        <v>Can exchange of the game</v>
      </c>
      <c r="F442" s="152">
        <f>'202509ORG'!J436</f>
        <v>14.11</v>
      </c>
      <c r="G442" s="152">
        <f>'202509ORG'!L436</f>
        <v>17.21</v>
      </c>
      <c r="H442" s="181"/>
      <c r="I442" s="188">
        <f t="shared" si="6"/>
        <v>0</v>
      </c>
    </row>
    <row r="443" spans="1:9" ht="55.95" customHeight="1">
      <c r="A443" s="10">
        <v>437</v>
      </c>
      <c r="B443" s="10"/>
      <c r="C443" s="150" t="str">
        <f>'202509ORG'!O437</f>
        <v>MMT0050</v>
      </c>
      <c r="D443" s="151" t="e">
        <f>'202509ORG'!I437</f>
        <v>#N/A</v>
      </c>
      <c r="E443" s="151" t="str">
        <f>'202509ORG'!C437</f>
        <v>Twist &amp; Sort</v>
      </c>
      <c r="F443" s="152">
        <f>'202509ORG'!J437</f>
        <v>10.3</v>
      </c>
      <c r="G443" s="152">
        <f>'202509ORG'!L437</f>
        <v>12.57</v>
      </c>
      <c r="H443" s="181"/>
      <c r="I443" s="188">
        <f t="shared" si="6"/>
        <v>0</v>
      </c>
    </row>
    <row r="444" spans="1:9" ht="55.95" customHeight="1">
      <c r="A444" s="10">
        <v>438</v>
      </c>
      <c r="B444" s="10"/>
      <c r="C444" s="150" t="str">
        <f>'202509ORG'!O438</f>
        <v>MMT0050-1</v>
      </c>
      <c r="D444" s="151" t="e">
        <f>'202509ORG'!I438</f>
        <v>#N/A</v>
      </c>
      <c r="E444" s="151" t="str">
        <f>'202509ORG'!C438</f>
        <v xml:space="preserve"> Twist &amp; Sort (Five)</v>
      </c>
      <c r="F444" s="152">
        <f>'202509ORG'!J438</f>
        <v>18.3</v>
      </c>
      <c r="G444" s="152">
        <f>'202509ORG'!L438</f>
        <v>22.33</v>
      </c>
      <c r="H444" s="181"/>
      <c r="I444" s="188">
        <f t="shared" si="6"/>
        <v>0</v>
      </c>
    </row>
    <row r="445" spans="1:9" ht="58.95" customHeight="1">
      <c r="A445" s="10">
        <v>439</v>
      </c>
      <c r="B445" s="10"/>
      <c r="C445" s="150" t="str">
        <f>'202509ORG'!O439</f>
        <v>MMT0046</v>
      </c>
      <c r="D445" s="151" t="e">
        <f>'202509ORG'!I439</f>
        <v>#N/A</v>
      </c>
      <c r="E445" s="151" t="str">
        <f>'202509ORG'!C439</f>
        <v>3D object fitting exercise egg cup with egg</v>
      </c>
      <c r="F445" s="152">
        <f>'202509ORG'!J439</f>
        <v>11</v>
      </c>
      <c r="G445" s="152">
        <f>'202509ORG'!L439</f>
        <v>13.42</v>
      </c>
      <c r="H445" s="181"/>
      <c r="I445" s="188">
        <f t="shared" si="6"/>
        <v>0</v>
      </c>
    </row>
    <row r="446" spans="1:9" ht="63" customHeight="1">
      <c r="A446" s="10">
        <v>440</v>
      </c>
      <c r="B446" s="10"/>
      <c r="C446" s="150" t="str">
        <f>'202509ORG'!O440</f>
        <v>MMT0047</v>
      </c>
      <c r="D446" s="151" t="e">
        <f>'202509ORG'!I440</f>
        <v>#N/A</v>
      </c>
      <c r="E446" s="151" t="str">
        <f>'202509ORG'!C440</f>
        <v>Large and small ball</v>
      </c>
      <c r="F446" s="152">
        <f>'202509ORG'!J440</f>
        <v>9.6999999999999993</v>
      </c>
      <c r="G446" s="152">
        <f>'202509ORG'!L440</f>
        <v>11.83</v>
      </c>
      <c r="H446" s="181"/>
      <c r="I446" s="188">
        <f t="shared" si="6"/>
        <v>0</v>
      </c>
    </row>
    <row r="447" spans="1:9" ht="72" customHeight="1">
      <c r="A447" s="10">
        <v>441</v>
      </c>
      <c r="B447" s="10"/>
      <c r="C447" s="150" t="str">
        <f>'202509ORG'!O441</f>
        <v>MMT0048</v>
      </c>
      <c r="D447" s="151" t="e">
        <f>'202509ORG'!I441</f>
        <v>#N/A</v>
      </c>
      <c r="E447" s="151" t="str">
        <f>'202509ORG'!C441</f>
        <v>Wooden Nuts and Bolts Frame</v>
      </c>
      <c r="F447" s="152">
        <f>'202509ORG'!J441</f>
        <v>10.42</v>
      </c>
      <c r="G447" s="152">
        <f>'202509ORG'!L441</f>
        <v>12.71</v>
      </c>
      <c r="H447" s="181"/>
      <c r="I447" s="188">
        <f t="shared" si="6"/>
        <v>0</v>
      </c>
    </row>
    <row r="448" spans="1:9" ht="75" customHeight="1">
      <c r="A448" s="10">
        <v>442</v>
      </c>
      <c r="B448" s="10"/>
      <c r="C448" s="150" t="str">
        <f>'202509ORG'!O442</f>
        <v>MMT0049</v>
      </c>
      <c r="D448" s="151" t="e">
        <f>'202509ORG'!I442</f>
        <v>#N/A</v>
      </c>
      <c r="E448" s="151" t="str">
        <f>'202509ORG'!C442</f>
        <v>Thick and Thin Cylinders</v>
      </c>
      <c r="F448" s="152">
        <f>'202509ORG'!J442</f>
        <v>8.77</v>
      </c>
      <c r="G448" s="152">
        <f>'202509ORG'!L442</f>
        <v>10.7</v>
      </c>
      <c r="H448" s="181"/>
      <c r="I448" s="188">
        <f t="shared" si="6"/>
        <v>0</v>
      </c>
    </row>
    <row r="449" spans="1:9" ht="75" customHeight="1">
      <c r="A449" s="10">
        <v>443</v>
      </c>
      <c r="B449" s="10"/>
      <c r="C449" s="150" t="str">
        <f>'202509ORG'!O443</f>
        <v>MMT0050</v>
      </c>
      <c r="D449" s="151" t="e">
        <f>'202509ORG'!I443</f>
        <v>#N/A</v>
      </c>
      <c r="E449" s="151" t="str">
        <f>'202509ORG'!C443</f>
        <v>Braiding Board</v>
      </c>
      <c r="F449" s="152">
        <f>'202509ORG'!J443</f>
        <v>6.7</v>
      </c>
      <c r="G449" s="152">
        <f>'202509ORG'!L443</f>
        <v>8.17</v>
      </c>
      <c r="H449" s="181"/>
      <c r="I449" s="188">
        <f t="shared" si="6"/>
        <v>0</v>
      </c>
    </row>
    <row r="450" spans="1:9" ht="75" customHeight="1">
      <c r="A450" s="10">
        <v>444</v>
      </c>
      <c r="B450" s="10"/>
      <c r="C450" s="150" t="str">
        <f>'202509ORG'!O444</f>
        <v>MMT0051</v>
      </c>
      <c r="D450" s="151" t="e">
        <f>'202509ORG'!I444</f>
        <v>#N/A</v>
      </c>
      <c r="E450" s="151" t="str">
        <f>'202509ORG'!C444</f>
        <v>Curvilinear Pre-Writing Board</v>
      </c>
      <c r="F450" s="152">
        <f>'202509ORG'!J444</f>
        <v>12.37</v>
      </c>
      <c r="G450" s="152">
        <f>'202509ORG'!L444</f>
        <v>15.09</v>
      </c>
      <c r="H450" s="181"/>
      <c r="I450" s="188">
        <f t="shared" si="6"/>
        <v>0</v>
      </c>
    </row>
    <row r="451" spans="1:9" ht="75" customHeight="1">
      <c r="A451" s="10">
        <v>445</v>
      </c>
      <c r="B451" s="10"/>
      <c r="C451" s="150" t="str">
        <f>'202509ORG'!O445</f>
        <v>MMT0052</v>
      </c>
      <c r="D451" s="151" t="e">
        <f>'202509ORG'!I445</f>
        <v>#N/A</v>
      </c>
      <c r="E451" s="151" t="str">
        <f>'202509ORG'!C445</f>
        <v>Cursive TrackingBoard</v>
      </c>
      <c r="F451" s="152">
        <f>'202509ORG'!J445</f>
        <v>9.81</v>
      </c>
      <c r="G451" s="152">
        <f>'202509ORG'!L445</f>
        <v>11.97</v>
      </c>
      <c r="H451" s="181"/>
      <c r="I451" s="188">
        <f t="shared" si="6"/>
        <v>0</v>
      </c>
    </row>
    <row r="452" spans="1:9" ht="75" customHeight="1">
      <c r="A452" s="10">
        <v>446</v>
      </c>
      <c r="B452" s="10"/>
      <c r="C452" s="150" t="str">
        <f>'202509ORG'!O446</f>
        <v>MMT0053</v>
      </c>
      <c r="D452" s="151" t="e">
        <f>'202509ORG'!I446</f>
        <v>#N/A</v>
      </c>
      <c r="E452" s="151" t="str">
        <f>'202509ORG'!C446</f>
        <v>Imbucare box with Flip Lid - 1 Slot</v>
      </c>
      <c r="F452" s="152">
        <f>'202509ORG'!J446</f>
        <v>33.58</v>
      </c>
      <c r="G452" s="152">
        <f>'202509ORG'!L446</f>
        <v>40.97</v>
      </c>
      <c r="H452" s="181"/>
      <c r="I452" s="188">
        <f t="shared" si="6"/>
        <v>0</v>
      </c>
    </row>
    <row r="453" spans="1:9" ht="75" customHeight="1">
      <c r="A453" s="10">
        <v>447</v>
      </c>
      <c r="B453" s="10"/>
      <c r="C453" s="150" t="str">
        <f>'202509ORG'!O447</f>
        <v>MMT0054</v>
      </c>
      <c r="D453" s="151" t="e">
        <f>'202509ORG'!I447</f>
        <v>#N/A</v>
      </c>
      <c r="E453" s="151" t="str">
        <f>'202509ORG'!C447</f>
        <v>Imbucare Box With Flip Lid - Knit ball</v>
      </c>
      <c r="F453" s="152">
        <f>'202509ORG'!J447</f>
        <v>33.58</v>
      </c>
      <c r="G453" s="152">
        <f>'202509ORG'!L447</f>
        <v>40.97</v>
      </c>
      <c r="H453" s="181"/>
      <c r="I453" s="188">
        <f t="shared" si="6"/>
        <v>0</v>
      </c>
    </row>
    <row r="454" spans="1:9" ht="75" customHeight="1">
      <c r="A454" s="10">
        <v>448</v>
      </c>
      <c r="B454" s="10"/>
      <c r="C454" s="150" t="str">
        <f>'202509ORG'!O448</f>
        <v>MMT0055</v>
      </c>
      <c r="D454" s="151" t="e">
        <f>'202509ORG'!I448</f>
        <v>#N/A</v>
      </c>
      <c r="E454" s="151" t="str">
        <f>'202509ORG'!C448</f>
        <v>Wooden box with sliding lid</v>
      </c>
      <c r="F454" s="152">
        <f>'202509ORG'!J448</f>
        <v>33.58</v>
      </c>
      <c r="G454" s="152">
        <f>'202509ORG'!L448</f>
        <v>40.97</v>
      </c>
      <c r="H454" s="181"/>
      <c r="I454" s="188">
        <f t="shared" si="6"/>
        <v>0</v>
      </c>
    </row>
    <row r="455" spans="1:9" ht="75" customHeight="1">
      <c r="A455" s="10">
        <v>449</v>
      </c>
      <c r="B455" s="10"/>
      <c r="C455" s="150" t="str">
        <f>'202509ORG'!O449</f>
        <v>MMT0056</v>
      </c>
      <c r="D455" s="151" t="e">
        <f>'202509ORG'!I449</f>
        <v>#N/A</v>
      </c>
      <c r="E455" s="151" t="str">
        <f>'202509ORG'!C449</f>
        <v>Imbucare Box With Flip Lid - 4 Shapes</v>
      </c>
      <c r="F455" s="152">
        <f>'202509ORG'!J449</f>
        <v>33.58</v>
      </c>
      <c r="G455" s="152">
        <f>'202509ORG'!L449</f>
        <v>40.97</v>
      </c>
      <c r="H455" s="181"/>
      <c r="I455" s="188">
        <f t="shared" si="6"/>
        <v>0</v>
      </c>
    </row>
    <row r="456" spans="1:9" ht="55.2" customHeight="1">
      <c r="A456" s="10">
        <v>450</v>
      </c>
      <c r="B456" s="10"/>
      <c r="C456" s="150" t="str">
        <f>'202509ORG'!O450</f>
        <v>MMF001</v>
      </c>
      <c r="D456" s="151" t="e">
        <f>'202509ORG'!I450</f>
        <v>#N/A</v>
      </c>
      <c r="E456" s="151" t="str">
        <f>'202509ORG'!C450</f>
        <v>Sensorial Shelf(120*35*88CM)</v>
      </c>
      <c r="F456" s="152">
        <f>'202509ORG'!J450</f>
        <v>101.62</v>
      </c>
      <c r="G456" s="152">
        <f>'202509ORG'!L450</f>
        <v>123.98</v>
      </c>
      <c r="H456" s="181"/>
      <c r="I456" s="188">
        <f t="shared" si="6"/>
        <v>0</v>
      </c>
    </row>
    <row r="457" spans="1:9" ht="78" customHeight="1">
      <c r="A457" s="10">
        <v>451</v>
      </c>
      <c r="B457" s="10"/>
      <c r="C457" s="150" t="str">
        <f>'202509ORG'!O451</f>
        <v>MMF002</v>
      </c>
      <c r="D457" s="151" t="e">
        <f>'202509ORG'!I451</f>
        <v>#N/A</v>
      </c>
      <c r="E457" s="151" t="str">
        <f>'202509ORG'!C451</f>
        <v>Culture Shelf( 120*35*88CM)</v>
      </c>
      <c r="F457" s="152">
        <f>'202509ORG'!J451</f>
        <v>101.62</v>
      </c>
      <c r="G457" s="152">
        <f>'202509ORG'!L451</f>
        <v>123.98</v>
      </c>
      <c r="H457" s="181"/>
      <c r="I457" s="188">
        <f t="shared" ref="I457:I489" si="7">F457*(1-$F$4)*H457</f>
        <v>0</v>
      </c>
    </row>
    <row r="458" spans="1:9" ht="94.95" customHeight="1">
      <c r="A458" s="10">
        <v>452</v>
      </c>
      <c r="B458" s="10"/>
      <c r="C458" s="150" t="str">
        <f>'202509ORG'!O452</f>
        <v>MMI001</v>
      </c>
      <c r="D458" s="151">
        <f>'202509ORG'!I452</f>
        <v>0</v>
      </c>
      <c r="E458" s="151" t="str">
        <f>'202509ORG'!C452</f>
        <v>Pendant Tripod beech wood</v>
      </c>
      <c r="F458" s="152">
        <f>'202509ORG'!J452</f>
        <v>113.76</v>
      </c>
      <c r="G458" s="152">
        <f>'202509ORG'!L452</f>
        <v>138.79</v>
      </c>
      <c r="H458" s="181"/>
      <c r="I458" s="188">
        <f t="shared" si="7"/>
        <v>0</v>
      </c>
    </row>
    <row r="459" spans="1:9" ht="94.95" customHeight="1">
      <c r="A459" s="10">
        <v>453</v>
      </c>
      <c r="B459" s="10"/>
      <c r="C459" s="150" t="str">
        <f>'202509ORG'!O453</f>
        <v>MMI002</v>
      </c>
      <c r="D459" s="151">
        <f>'202509ORG'!I453</f>
        <v>0</v>
      </c>
      <c r="E459" s="151" t="str">
        <f>'202509ORG'!C453</f>
        <v xml:space="preserve">Baby Fitness Rack </v>
      </c>
      <c r="F459" s="152">
        <f>'202509ORG'!J453</f>
        <v>30.96</v>
      </c>
      <c r="G459" s="152">
        <f>'202509ORG'!L453</f>
        <v>37.770000000000003</v>
      </c>
      <c r="H459" s="181"/>
      <c r="I459" s="188">
        <f t="shared" si="7"/>
        <v>0</v>
      </c>
    </row>
    <row r="460" spans="1:9" ht="94.95" customHeight="1">
      <c r="A460" s="10">
        <v>454</v>
      </c>
      <c r="B460" s="10"/>
      <c r="C460" s="150" t="str">
        <f>'202509ORG'!O454</f>
        <v>MMI003</v>
      </c>
      <c r="D460" s="151">
        <f>'202509ORG'!I454</f>
        <v>0</v>
      </c>
      <c r="E460" s="151" t="str">
        <f>'202509ORG'!C454</f>
        <v>Hanging Shelf</v>
      </c>
      <c r="F460" s="152">
        <f>'202509ORG'!J454</f>
        <v>27.76</v>
      </c>
      <c r="G460" s="152">
        <f>'202509ORG'!L454</f>
        <v>33.869999999999997</v>
      </c>
      <c r="H460" s="181"/>
      <c r="I460" s="188">
        <f t="shared" si="7"/>
        <v>0</v>
      </c>
    </row>
    <row r="461" spans="1:9" ht="94.95" customHeight="1">
      <c r="A461" s="10">
        <v>455</v>
      </c>
      <c r="B461" s="10"/>
      <c r="C461" s="150" t="str">
        <f>'202509ORG'!O455</f>
        <v>MMI004</v>
      </c>
      <c r="D461" s="151">
        <f>'202509ORG'!I455</f>
        <v>0</v>
      </c>
      <c r="E461" s="151" t="str">
        <f>'202509ORG'!C455</f>
        <v>Topponcino for new born soft infant pillow</v>
      </c>
      <c r="F461" s="152">
        <f>'202509ORG'!J455</f>
        <v>23.76</v>
      </c>
      <c r="G461" s="152">
        <f>'202509ORG'!L455</f>
        <v>28.99</v>
      </c>
      <c r="H461" s="181"/>
      <c r="I461" s="188">
        <f t="shared" si="7"/>
        <v>0</v>
      </c>
    </row>
    <row r="462" spans="1:9" ht="94.95" customHeight="1">
      <c r="A462" s="10">
        <v>456</v>
      </c>
      <c r="B462" s="10"/>
      <c r="C462" s="150" t="str">
        <f>'202509ORG'!O456</f>
        <v>MMI005</v>
      </c>
      <c r="D462" s="151">
        <f>'202509ORG'!I456</f>
        <v>0</v>
      </c>
      <c r="E462" s="151" t="str">
        <f>'202509ORG'!C456</f>
        <v>Dancer Material Package DIY</v>
      </c>
      <c r="F462" s="152">
        <f>'202509ORG'!J456</f>
        <v>8.56</v>
      </c>
      <c r="G462" s="152">
        <f>'202509ORG'!L456</f>
        <v>10.44</v>
      </c>
      <c r="H462" s="181"/>
      <c r="I462" s="188">
        <f t="shared" si="7"/>
        <v>0</v>
      </c>
    </row>
    <row r="463" spans="1:9" ht="94.95" customHeight="1">
      <c r="A463" s="10">
        <v>457</v>
      </c>
      <c r="B463" s="10"/>
      <c r="C463" s="150" t="str">
        <f>'202509ORG'!O457</f>
        <v>MMI006</v>
      </c>
      <c r="D463" s="151">
        <f>'202509ORG'!I457</f>
        <v>0</v>
      </c>
      <c r="E463" s="151" t="str">
        <f>'202509ORG'!C457</f>
        <v xml:space="preserve">Dancer </v>
      </c>
      <c r="F463" s="152">
        <f>'202509ORG'!J457</f>
        <v>16.38</v>
      </c>
      <c r="G463" s="152">
        <f>'202509ORG'!L457</f>
        <v>19.98</v>
      </c>
      <c r="H463" s="181"/>
      <c r="I463" s="188">
        <f t="shared" si="7"/>
        <v>0</v>
      </c>
    </row>
    <row r="464" spans="1:9" ht="94.95" customHeight="1">
      <c r="A464" s="10">
        <v>458</v>
      </c>
      <c r="B464" s="10"/>
      <c r="C464" s="150" t="str">
        <f>'202509ORG'!O458</f>
        <v>MMI007</v>
      </c>
      <c r="D464" s="151">
        <f>'202509ORG'!I458</f>
        <v>0</v>
      </c>
      <c r="E464" s="151" t="str">
        <f>'202509ORG'!C458</f>
        <v>Colored Dancer Material Package DIY</v>
      </c>
      <c r="F464" s="152">
        <f>'202509ORG'!J458</f>
        <v>8.56</v>
      </c>
      <c r="G464" s="152">
        <f>'202509ORG'!L458</f>
        <v>10.44</v>
      </c>
      <c r="H464" s="181"/>
      <c r="I464" s="188">
        <f t="shared" si="7"/>
        <v>0</v>
      </c>
    </row>
    <row r="465" spans="1:9" ht="94.95" customHeight="1">
      <c r="A465" s="10">
        <v>459</v>
      </c>
      <c r="B465" s="10"/>
      <c r="C465" s="150" t="str">
        <f>'202509ORG'!O459</f>
        <v>MMI008</v>
      </c>
      <c r="D465" s="151">
        <f>'202509ORG'!I459</f>
        <v>0</v>
      </c>
      <c r="E465" s="151" t="str">
        <f>'202509ORG'!C459</f>
        <v>Colored Dancer Material Package DIY</v>
      </c>
      <c r="F465" s="152">
        <f>'202509ORG'!J459</f>
        <v>16.38</v>
      </c>
      <c r="G465" s="152">
        <f>'202509ORG'!L459</f>
        <v>19.98</v>
      </c>
      <c r="H465" s="181"/>
      <c r="I465" s="188">
        <f t="shared" si="7"/>
        <v>0</v>
      </c>
    </row>
    <row r="466" spans="1:9" ht="94.95" customHeight="1">
      <c r="A466" s="10">
        <v>460</v>
      </c>
      <c r="B466" s="10"/>
      <c r="C466" s="150" t="str">
        <f>'202509ORG'!O460</f>
        <v>MMI009</v>
      </c>
      <c r="D466" s="151">
        <f>'202509ORG'!I460</f>
        <v>0</v>
      </c>
      <c r="E466" s="151" t="str">
        <f>'202509ORG'!C460</f>
        <v>Octahedron Material Package DIY</v>
      </c>
      <c r="F466" s="152">
        <f>'202509ORG'!J460</f>
        <v>8.56</v>
      </c>
      <c r="G466" s="152">
        <f>'202509ORG'!L460</f>
        <v>10.44</v>
      </c>
      <c r="H466" s="181"/>
      <c r="I466" s="188">
        <f t="shared" si="7"/>
        <v>0</v>
      </c>
    </row>
    <row r="467" spans="1:9" ht="94.95" customHeight="1">
      <c r="A467" s="10">
        <v>461</v>
      </c>
      <c r="B467" s="10"/>
      <c r="C467" s="150" t="str">
        <f>'202509ORG'!O461</f>
        <v>MMI010</v>
      </c>
      <c r="D467" s="151">
        <f>'202509ORG'!I461</f>
        <v>0</v>
      </c>
      <c r="E467" s="151" t="str">
        <f>'202509ORG'!C461</f>
        <v>Octahedron</v>
      </c>
      <c r="F467" s="152">
        <f>'202509ORG'!J461</f>
        <v>16.38</v>
      </c>
      <c r="G467" s="152">
        <f>'202509ORG'!L461</f>
        <v>19.98</v>
      </c>
      <c r="H467" s="181"/>
      <c r="I467" s="188">
        <f t="shared" si="7"/>
        <v>0</v>
      </c>
    </row>
    <row r="468" spans="1:9" ht="94.95" customHeight="1">
      <c r="A468" s="10">
        <v>462</v>
      </c>
      <c r="B468" s="10"/>
      <c r="C468" s="150" t="str">
        <f>'202509ORG'!O462</f>
        <v>MMI011</v>
      </c>
      <c r="D468" s="151">
        <f>'202509ORG'!I462</f>
        <v>0</v>
      </c>
      <c r="E468" s="151" t="str">
        <f>'202509ORG'!C462</f>
        <v>Three Colored Spheres Material Package DIY</v>
      </c>
      <c r="F468" s="152">
        <f>'202509ORG'!J462</f>
        <v>4.5599999999999996</v>
      </c>
      <c r="G468" s="152">
        <f>'202509ORG'!L462</f>
        <v>5.56</v>
      </c>
      <c r="H468" s="181"/>
      <c r="I468" s="188">
        <f t="shared" si="7"/>
        <v>0</v>
      </c>
    </row>
    <row r="469" spans="1:9" ht="94.95" customHeight="1">
      <c r="A469" s="10">
        <v>463</v>
      </c>
      <c r="B469" s="10"/>
      <c r="C469" s="150" t="str">
        <f>'202509ORG'!O463</f>
        <v>MMI012</v>
      </c>
      <c r="D469" s="151">
        <f>'202509ORG'!I463</f>
        <v>0</v>
      </c>
      <c r="E469" s="151" t="str">
        <f>'202509ORG'!C463</f>
        <v>Three Colored Spheres Material Package DIY</v>
      </c>
      <c r="F469" s="152">
        <f>'202509ORG'!J463</f>
        <v>8.56</v>
      </c>
      <c r="G469" s="152">
        <f>'202509ORG'!L463</f>
        <v>10.44</v>
      </c>
      <c r="H469" s="181"/>
      <c r="I469" s="188">
        <f t="shared" si="7"/>
        <v>0</v>
      </c>
    </row>
    <row r="470" spans="1:9" ht="94.95" customHeight="1">
      <c r="A470" s="10">
        <v>464</v>
      </c>
      <c r="B470" s="10"/>
      <c r="C470" s="150" t="str">
        <f>'202509ORG'!O464</f>
        <v>MMI013</v>
      </c>
      <c r="D470" s="151">
        <f>'202509ORG'!I464</f>
        <v>0</v>
      </c>
      <c r="E470" s="151" t="str">
        <f>'202509ORG'!C464</f>
        <v>Gobbi-RED Material Package DIY</v>
      </c>
      <c r="F470" s="152">
        <f>'202509ORG'!J464</f>
        <v>8.56</v>
      </c>
      <c r="G470" s="152">
        <f>'202509ORG'!L464</f>
        <v>10.44</v>
      </c>
      <c r="H470" s="181"/>
      <c r="I470" s="188">
        <f t="shared" si="7"/>
        <v>0</v>
      </c>
    </row>
    <row r="471" spans="1:9" ht="94.95" customHeight="1">
      <c r="A471" s="10">
        <v>465</v>
      </c>
      <c r="B471" s="10"/>
      <c r="C471" s="150" t="str">
        <f>'202509ORG'!O465</f>
        <v>MMI014</v>
      </c>
      <c r="D471" s="151">
        <f>'202509ORG'!I465</f>
        <v>0</v>
      </c>
      <c r="E471" s="151" t="str">
        <f>'202509ORG'!C465</f>
        <v xml:space="preserve">Gobbi-RED </v>
      </c>
      <c r="F471" s="152">
        <f>'202509ORG'!J465</f>
        <v>13.76</v>
      </c>
      <c r="G471" s="152">
        <f>'202509ORG'!L465</f>
        <v>16.79</v>
      </c>
      <c r="H471" s="181"/>
      <c r="I471" s="188">
        <f t="shared" si="7"/>
        <v>0</v>
      </c>
    </row>
    <row r="472" spans="1:9" ht="94.95" customHeight="1">
      <c r="A472" s="10">
        <v>466</v>
      </c>
      <c r="B472" s="10"/>
      <c r="C472" s="150" t="str">
        <f>'202509ORG'!O466</f>
        <v>MMI015</v>
      </c>
      <c r="D472" s="151">
        <f>'202509ORG'!I466</f>
        <v>0</v>
      </c>
      <c r="E472" s="151" t="str">
        <f>'202509ORG'!C466</f>
        <v>hand knitting yarn - Gobbi-RED Material Package DIYe DIY</v>
      </c>
      <c r="F472" s="152">
        <f>'202509ORG'!J466</f>
        <v>17.16</v>
      </c>
      <c r="G472" s="152">
        <f>'202509ORG'!L466</f>
        <v>20.94</v>
      </c>
      <c r="H472" s="181"/>
      <c r="I472" s="188">
        <f t="shared" si="7"/>
        <v>0</v>
      </c>
    </row>
    <row r="473" spans="1:9" ht="94.95" customHeight="1">
      <c r="A473" s="10">
        <v>467</v>
      </c>
      <c r="B473" s="10"/>
      <c r="C473" s="150" t="str">
        <f>'202509ORG'!O467</f>
        <v>MMI016</v>
      </c>
      <c r="D473" s="151">
        <f>'202509ORG'!I467</f>
        <v>0</v>
      </c>
      <c r="E473" s="151" t="str">
        <f>'202509ORG'!C467</f>
        <v>hand knitting yarn - Gobbi-RED</v>
      </c>
      <c r="F473" s="152">
        <f>'202509ORG'!J467</f>
        <v>20.56</v>
      </c>
      <c r="G473" s="152">
        <f>'202509ORG'!L467</f>
        <v>25.08</v>
      </c>
      <c r="H473" s="181"/>
      <c r="I473" s="188">
        <f t="shared" si="7"/>
        <v>0</v>
      </c>
    </row>
    <row r="474" spans="1:9" ht="94.95" customHeight="1">
      <c r="A474" s="10">
        <v>468</v>
      </c>
      <c r="B474" s="10"/>
      <c r="C474" s="150" t="str">
        <f>'202509ORG'!O468</f>
        <v>MMI017</v>
      </c>
      <c r="D474" s="151">
        <f>'202509ORG'!I468</f>
        <v>0</v>
      </c>
      <c r="E474" s="151" t="str">
        <f>'202509ORG'!C468</f>
        <v>Gobbi-Yellow Material Package DIY</v>
      </c>
      <c r="F474" s="152">
        <f>'202509ORG'!J468</f>
        <v>8.56</v>
      </c>
      <c r="G474" s="152">
        <f>'202509ORG'!L468</f>
        <v>10.44</v>
      </c>
      <c r="H474" s="181"/>
      <c r="I474" s="188">
        <f t="shared" si="7"/>
        <v>0</v>
      </c>
    </row>
    <row r="475" spans="1:9" ht="94.95" customHeight="1">
      <c r="A475" s="10">
        <v>469</v>
      </c>
      <c r="B475" s="10"/>
      <c r="C475" s="150" t="str">
        <f>'202509ORG'!O469</f>
        <v>MMI018</v>
      </c>
      <c r="D475" s="151">
        <f>'202509ORG'!I469</f>
        <v>0</v>
      </c>
      <c r="E475" s="151" t="str">
        <f>'202509ORG'!C469</f>
        <v xml:space="preserve">Gobbi-Yellow </v>
      </c>
      <c r="F475" s="152">
        <f>'202509ORG'!J469</f>
        <v>13.76</v>
      </c>
      <c r="G475" s="152">
        <f>'202509ORG'!L469</f>
        <v>16.79</v>
      </c>
      <c r="H475" s="181"/>
      <c r="I475" s="188">
        <f t="shared" si="7"/>
        <v>0</v>
      </c>
    </row>
    <row r="476" spans="1:9" ht="94.95" customHeight="1">
      <c r="A476" s="10">
        <v>470</v>
      </c>
      <c r="B476" s="10"/>
      <c r="C476" s="150" t="str">
        <f>'202509ORG'!O470</f>
        <v>MMI019</v>
      </c>
      <c r="D476" s="151">
        <f>'202509ORG'!I470</f>
        <v>0</v>
      </c>
      <c r="E476" s="151" t="str">
        <f>'202509ORG'!C470</f>
        <v>hand knitting yarn - Gobbi-Yellow Material Package DIYe DIY</v>
      </c>
      <c r="F476" s="152">
        <f>'202509ORG'!J470</f>
        <v>17.16</v>
      </c>
      <c r="G476" s="152">
        <f>'202509ORG'!L470</f>
        <v>20.94</v>
      </c>
      <c r="H476" s="181"/>
      <c r="I476" s="188">
        <f t="shared" si="7"/>
        <v>0</v>
      </c>
    </row>
    <row r="477" spans="1:9" ht="94.95" customHeight="1">
      <c r="A477" s="10">
        <v>471</v>
      </c>
      <c r="B477" s="10"/>
      <c r="C477" s="150" t="str">
        <f>'202509ORG'!O471</f>
        <v>MMI020</v>
      </c>
      <c r="D477" s="151">
        <f>'202509ORG'!I471</f>
        <v>0</v>
      </c>
      <c r="E477" s="151" t="str">
        <f>'202509ORG'!C471</f>
        <v xml:space="preserve">hand knitting yarn - Gobbi-Yellow  </v>
      </c>
      <c r="F477" s="152">
        <f>'202509ORG'!J471</f>
        <v>20.56</v>
      </c>
      <c r="G477" s="152">
        <f>'202509ORG'!L471</f>
        <v>25.08</v>
      </c>
      <c r="H477" s="181"/>
      <c r="I477" s="188">
        <f t="shared" si="7"/>
        <v>0</v>
      </c>
    </row>
    <row r="478" spans="1:9" ht="94.95" customHeight="1">
      <c r="A478" s="10">
        <v>472</v>
      </c>
      <c r="B478" s="10"/>
      <c r="C478" s="150" t="str">
        <f>'202509ORG'!O472</f>
        <v>MMI021</v>
      </c>
      <c r="D478" s="151">
        <f>'202509ORG'!I472</f>
        <v>0</v>
      </c>
      <c r="E478" s="151" t="str">
        <f>'202509ORG'!C472</f>
        <v>Gobbi-Blue Material Package DIY</v>
      </c>
      <c r="F478" s="152">
        <f>'202509ORG'!J472</f>
        <v>8.56</v>
      </c>
      <c r="G478" s="152">
        <f>'202509ORG'!L472</f>
        <v>10.44</v>
      </c>
      <c r="H478" s="181"/>
      <c r="I478" s="188">
        <f t="shared" si="7"/>
        <v>0</v>
      </c>
    </row>
    <row r="479" spans="1:9" ht="94.95" customHeight="1">
      <c r="A479" s="10">
        <v>473</v>
      </c>
      <c r="B479" s="10"/>
      <c r="C479" s="150" t="str">
        <f>'202509ORG'!O473</f>
        <v>MMI022</v>
      </c>
      <c r="D479" s="151">
        <f>'202509ORG'!I473</f>
        <v>0</v>
      </c>
      <c r="E479" s="151" t="str">
        <f>'202509ORG'!C473</f>
        <v xml:space="preserve">Gobbi-Blue </v>
      </c>
      <c r="F479" s="152">
        <f>'202509ORG'!J473</f>
        <v>13.76</v>
      </c>
      <c r="G479" s="152">
        <f>'202509ORG'!L473</f>
        <v>16.79</v>
      </c>
      <c r="H479" s="181"/>
      <c r="I479" s="188">
        <f t="shared" si="7"/>
        <v>0</v>
      </c>
    </row>
    <row r="480" spans="1:9" ht="94.95" customHeight="1">
      <c r="A480" s="10">
        <v>474</v>
      </c>
      <c r="B480" s="10"/>
      <c r="C480" s="150" t="str">
        <f>'202509ORG'!O474</f>
        <v>MMI023</v>
      </c>
      <c r="D480" s="151">
        <f>'202509ORG'!I474</f>
        <v>0</v>
      </c>
      <c r="E480" s="151" t="str">
        <f>'202509ORG'!C474</f>
        <v>hand knitting yarn - Gobbi-Blue Material Package DIYe DIY</v>
      </c>
      <c r="F480" s="152">
        <f>'202509ORG'!J474</f>
        <v>17.16</v>
      </c>
      <c r="G480" s="152">
        <f>'202509ORG'!L474</f>
        <v>20.94</v>
      </c>
      <c r="H480" s="181"/>
      <c r="I480" s="188">
        <f t="shared" si="7"/>
        <v>0</v>
      </c>
    </row>
    <row r="481" spans="1:9" ht="94.95" customHeight="1">
      <c r="A481" s="10">
        <v>475</v>
      </c>
      <c r="B481" s="10"/>
      <c r="C481" s="150" t="str">
        <f>'202509ORG'!O475</f>
        <v>MMI024</v>
      </c>
      <c r="D481" s="151">
        <f>'202509ORG'!I475</f>
        <v>0</v>
      </c>
      <c r="E481" s="151" t="str">
        <f>'202509ORG'!C475</f>
        <v xml:space="preserve">hand knitting yarn - Gobbi-Blue  </v>
      </c>
      <c r="F481" s="152">
        <f>'202509ORG'!J475</f>
        <v>20.56</v>
      </c>
      <c r="G481" s="152">
        <f>'202509ORG'!L475</f>
        <v>25.08</v>
      </c>
      <c r="H481" s="181"/>
      <c r="I481" s="188">
        <f t="shared" si="7"/>
        <v>0</v>
      </c>
    </row>
    <row r="482" spans="1:9" ht="94.95" customHeight="1">
      <c r="A482" s="10">
        <v>476</v>
      </c>
      <c r="B482" s="10"/>
      <c r="C482" s="150" t="str">
        <f>'202509ORG'!O476</f>
        <v>MMI025</v>
      </c>
      <c r="D482" s="151">
        <f>'202509ORG'!I476</f>
        <v>0</v>
      </c>
      <c r="E482" s="151" t="str">
        <f>'202509ORG'!C476</f>
        <v>Gobbi-Green Material Package DIY</v>
      </c>
      <c r="F482" s="152">
        <f>'202509ORG'!J476</f>
        <v>8.56</v>
      </c>
      <c r="G482" s="152">
        <f>'202509ORG'!L476</f>
        <v>10.44</v>
      </c>
      <c r="H482" s="181"/>
      <c r="I482" s="188">
        <f t="shared" si="7"/>
        <v>0</v>
      </c>
    </row>
    <row r="483" spans="1:9" ht="94.95" customHeight="1">
      <c r="A483" s="10">
        <v>477</v>
      </c>
      <c r="B483" s="10"/>
      <c r="C483" s="150" t="str">
        <f>'202509ORG'!O477</f>
        <v>MMI026</v>
      </c>
      <c r="D483" s="151">
        <f>'202509ORG'!I477</f>
        <v>0</v>
      </c>
      <c r="E483" s="151" t="str">
        <f>'202509ORG'!C477</f>
        <v xml:space="preserve">Gobbi-Green </v>
      </c>
      <c r="F483" s="152">
        <f>'202509ORG'!J477</f>
        <v>13.76</v>
      </c>
      <c r="G483" s="152">
        <f>'202509ORG'!L477</f>
        <v>16.79</v>
      </c>
      <c r="H483" s="181"/>
      <c r="I483" s="188">
        <f t="shared" si="7"/>
        <v>0</v>
      </c>
    </row>
    <row r="484" spans="1:9" ht="94.95" customHeight="1">
      <c r="A484" s="10">
        <v>478</v>
      </c>
      <c r="B484" s="10"/>
      <c r="C484" s="150" t="str">
        <f>'202509ORG'!O478</f>
        <v>MMI027</v>
      </c>
      <c r="D484" s="151">
        <f>'202509ORG'!I478</f>
        <v>0</v>
      </c>
      <c r="E484" s="151" t="str">
        <f>'202509ORG'!C478</f>
        <v>hand knitting yarn - Gobbi-Green Material Package DIYe DIY</v>
      </c>
      <c r="F484" s="152">
        <f>'202509ORG'!J478</f>
        <v>17.16</v>
      </c>
      <c r="G484" s="152">
        <f>'202509ORG'!L478</f>
        <v>20.94</v>
      </c>
      <c r="H484" s="181"/>
      <c r="I484" s="188">
        <f t="shared" si="7"/>
        <v>0</v>
      </c>
    </row>
    <row r="485" spans="1:9" ht="94.95" customHeight="1">
      <c r="A485" s="10">
        <v>479</v>
      </c>
      <c r="B485" s="10"/>
      <c r="C485" s="150" t="str">
        <f>'202509ORG'!O479</f>
        <v>MMI028</v>
      </c>
      <c r="D485" s="151">
        <f>'202509ORG'!I479</f>
        <v>0</v>
      </c>
      <c r="E485" s="151" t="str">
        <f>'202509ORG'!C479</f>
        <v xml:space="preserve">hand knitting yarn - Gobbi-Green  </v>
      </c>
      <c r="F485" s="152">
        <f>'202509ORG'!J479</f>
        <v>20.56</v>
      </c>
      <c r="G485" s="152">
        <f>'202509ORG'!L479</f>
        <v>25.08</v>
      </c>
      <c r="H485" s="181"/>
      <c r="I485" s="188">
        <f t="shared" si="7"/>
        <v>0</v>
      </c>
    </row>
    <row r="486" spans="1:9" ht="94.95" customHeight="1">
      <c r="A486" s="10">
        <v>480</v>
      </c>
      <c r="B486" s="10"/>
      <c r="C486" s="150" t="str">
        <f>'202509ORG'!O480</f>
        <v>MMI029</v>
      </c>
      <c r="D486" s="151">
        <f>'202509ORG'!I480</f>
        <v>0</v>
      </c>
      <c r="E486" s="151" t="str">
        <f>'202509ORG'!C480</f>
        <v>Munari</v>
      </c>
      <c r="F486" s="152">
        <f>'202509ORG'!J480</f>
        <v>17.16</v>
      </c>
      <c r="G486" s="152">
        <f>'202509ORG'!L480</f>
        <v>20.94</v>
      </c>
      <c r="H486" s="181"/>
      <c r="I486" s="188">
        <f t="shared" si="7"/>
        <v>0</v>
      </c>
    </row>
    <row r="487" spans="1:9" ht="94.95" customHeight="1">
      <c r="A487" s="10">
        <v>481</v>
      </c>
      <c r="B487" s="10"/>
      <c r="C487" s="150" t="str">
        <f>'202509ORG'!O481</f>
        <v>MMI030</v>
      </c>
      <c r="D487" s="151">
        <f>'202509ORG'!I481</f>
        <v>0</v>
      </c>
      <c r="E487" s="151" t="str">
        <f>'202509ORG'!C481</f>
        <v>Munari Material Package DIY</v>
      </c>
      <c r="F487" s="152">
        <f>'202509ORG'!J481</f>
        <v>8.56</v>
      </c>
      <c r="G487" s="152">
        <f>'202509ORG'!L481</f>
        <v>10.44</v>
      </c>
      <c r="H487" s="181"/>
      <c r="I487" s="188">
        <f t="shared" si="7"/>
        <v>0</v>
      </c>
    </row>
    <row r="488" spans="1:9" ht="94.95" customHeight="1">
      <c r="A488" s="10">
        <v>482</v>
      </c>
      <c r="B488" s="10"/>
      <c r="C488" s="150" t="str">
        <f>'202509ORG'!O482</f>
        <v>MMI031</v>
      </c>
      <c r="D488" s="151" t="s">
        <v>25</v>
      </c>
      <c r="E488" s="151" t="str">
        <f>'202509ORG'!C482</f>
        <v xml:space="preserve">Black and White Card </v>
      </c>
      <c r="F488" s="152">
        <f>'202509ORG'!J482</f>
        <v>5.76</v>
      </c>
      <c r="G488" s="152">
        <f>'202509ORG'!L482</f>
        <v>7.03</v>
      </c>
      <c r="H488" s="181"/>
      <c r="I488" s="188">
        <f t="shared" si="7"/>
        <v>0</v>
      </c>
    </row>
    <row r="489" spans="1:9" ht="94.95" customHeight="1">
      <c r="A489" s="10">
        <v>483</v>
      </c>
      <c r="B489" s="10"/>
      <c r="C489" s="150" t="str">
        <f>'202509ORG'!O483</f>
        <v>MMI032</v>
      </c>
      <c r="D489" s="151">
        <f>'202509ORG'!I483</f>
        <v>0</v>
      </c>
      <c r="E489" s="151" t="str">
        <f>'202509ORG'!C483</f>
        <v xml:space="preserve">Black and White Card </v>
      </c>
      <c r="F489" s="152">
        <f>'202509ORG'!J483</f>
        <v>5.76</v>
      </c>
      <c r="G489" s="152">
        <f>'202509ORG'!L483</f>
        <v>7.03</v>
      </c>
      <c r="H489" s="181"/>
      <c r="I489" s="188">
        <f t="shared" si="7"/>
        <v>0</v>
      </c>
    </row>
  </sheetData>
  <sheetProtection algorithmName="SHA-512" hashValue="C5AmDHyecLBBclkdThMn37cLfgsELEf88qitCgBCqM67aly7Mwx4UvKaJISdRIrhikfkF3A9AzNzOCgMIXLt9Q==" saltValue="udQplvQG+KBWRqtvn1aFew==" spinCount="100000" sheet="1" objects="1" scenarios="1"/>
  <mergeCells count="8">
    <mergeCell ref="B264:B265"/>
    <mergeCell ref="B3:E3"/>
    <mergeCell ref="H3:I3"/>
    <mergeCell ref="H1:I2"/>
    <mergeCell ref="B1:E1"/>
    <mergeCell ref="F1:G3"/>
    <mergeCell ref="B7:B8"/>
    <mergeCell ref="B13:B14"/>
  </mergeCells>
  <pageMargins left="0.75" right="0.75" top="0.79000000000000015" bottom="0.98" header="0.51" footer="0.51"/>
  <pageSetup paperSize="9" scale="73" fitToHeight="0" orientation="portrait" horizontalDpi="4294967293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E694-F7D7-4B01-BC35-F71108D84ADB}">
  <dimension ref="A1:S483"/>
  <sheetViews>
    <sheetView topLeftCell="G3" workbookViewId="0">
      <selection activeCell="J3" sqref="J3"/>
    </sheetView>
  </sheetViews>
  <sheetFormatPr defaultColWidth="9" defaultRowHeight="15.6"/>
  <cols>
    <col min="1" max="1" width="19.19921875" customWidth="1"/>
    <col min="2" max="2" width="15.69921875" style="2" customWidth="1"/>
    <col min="3" max="3" width="34.3984375" style="3" customWidth="1"/>
    <col min="4" max="4" width="16.59765625" style="4" hidden="1" customWidth="1"/>
    <col min="5" max="8" width="9" customWidth="1"/>
    <col min="9" max="9" width="14" bestFit="1" customWidth="1"/>
    <col min="10" max="10" width="11.8984375" style="127" bestFit="1" customWidth="1"/>
    <col min="12" max="12" width="11.8984375" style="127" bestFit="1" customWidth="1"/>
    <col min="14" max="14" width="16" bestFit="1" customWidth="1"/>
    <col min="15" max="15" width="13" style="120" bestFit="1" customWidth="1"/>
    <col min="16" max="16" width="9" style="122"/>
  </cols>
  <sheetData>
    <row r="1" spans="1:18" s="120" customFormat="1" ht="63">
      <c r="A1" s="118" t="s">
        <v>26</v>
      </c>
      <c r="B1" s="118" t="s">
        <v>27</v>
      </c>
      <c r="C1" s="118" t="s">
        <v>28</v>
      </c>
      <c r="D1" s="5" t="s">
        <v>29</v>
      </c>
      <c r="E1" s="130" t="s">
        <v>30</v>
      </c>
      <c r="F1" s="130" t="s">
        <v>31</v>
      </c>
      <c r="G1" s="130" t="s">
        <v>32</v>
      </c>
      <c r="H1" s="130" t="s">
        <v>33</v>
      </c>
      <c r="I1" s="119" t="s">
        <v>34</v>
      </c>
      <c r="J1" s="132" t="s">
        <v>35</v>
      </c>
      <c r="K1" s="119" t="s">
        <v>36</v>
      </c>
      <c r="L1" s="132" t="s">
        <v>37</v>
      </c>
      <c r="M1" s="120" t="s">
        <v>38</v>
      </c>
      <c r="N1" s="120" t="s">
        <v>39</v>
      </c>
      <c r="O1" s="120" t="s">
        <v>40</v>
      </c>
      <c r="P1" s="121" t="s">
        <v>41</v>
      </c>
      <c r="Q1" s="120" t="s">
        <v>42</v>
      </c>
    </row>
    <row r="2" spans="1:18" ht="29.25" customHeight="1">
      <c r="A2" s="180"/>
      <c r="B2" s="6" t="s">
        <v>43</v>
      </c>
      <c r="C2" s="7" t="s">
        <v>44</v>
      </c>
      <c r="D2" s="8">
        <v>47.99</v>
      </c>
      <c r="E2" s="159">
        <v>47.2</v>
      </c>
      <c r="F2" s="159">
        <v>32</v>
      </c>
      <c r="G2" s="159">
        <v>8.6999999999999993</v>
      </c>
      <c r="H2" s="159">
        <v>5.14</v>
      </c>
      <c r="I2" t="str">
        <f>VLOOKUP(B2,stariCEnik!$B$6:$V$306,5,FALSE)</f>
        <v>Klade z valji</v>
      </c>
      <c r="J2" s="127">
        <v>100</v>
      </c>
      <c r="K2">
        <v>92.29</v>
      </c>
      <c r="L2" s="127">
        <f>ROUND(J2*1.22,2)</f>
        <v>122</v>
      </c>
      <c r="M2">
        <v>112.59</v>
      </c>
      <c r="N2" t="str">
        <f>VLOOKUP(B2,stariCEnik!$B$6:$V$306,2,FALSE)</f>
        <v>MMS001</v>
      </c>
      <c r="O2" s="120" t="s">
        <v>45</v>
      </c>
      <c r="P2" s="122">
        <f>J2/D2-1</f>
        <v>1.0837674515524065</v>
      </c>
      <c r="Q2">
        <f>D2*2</f>
        <v>95.98</v>
      </c>
      <c r="R2">
        <f>D2*2.1</f>
        <v>100.77900000000001</v>
      </c>
    </row>
    <row r="3" spans="1:18" ht="30" customHeight="1">
      <c r="A3" s="180"/>
      <c r="B3" s="9" t="s">
        <v>46</v>
      </c>
      <c r="C3" s="7" t="s">
        <v>47</v>
      </c>
      <c r="D3" s="8">
        <v>61.85</v>
      </c>
      <c r="E3" s="159">
        <v>47.2</v>
      </c>
      <c r="F3" s="159">
        <v>32</v>
      </c>
      <c r="G3" s="159">
        <v>8.6999999999999993</v>
      </c>
      <c r="H3" s="159">
        <v>6.64</v>
      </c>
      <c r="I3" t="str">
        <f>VLOOKUP(B3,stariCEnik!$B$6:$V$306,5,FALSE)</f>
        <v>Klade z valji</v>
      </c>
      <c r="J3" s="127">
        <v>129</v>
      </c>
      <c r="K3">
        <v>118.94</v>
      </c>
      <c r="L3" s="127">
        <f t="shared" ref="L3:L66" si="0">ROUND(J3*1.22,2)</f>
        <v>157.38</v>
      </c>
      <c r="M3">
        <v>145.11000000000001</v>
      </c>
      <c r="N3" t="str">
        <f>VLOOKUP(B3,stariCEnik!$B$6:$V$306,2,FALSE)</f>
        <v>MMS001 (beech)</v>
      </c>
      <c r="O3" s="120" t="s">
        <v>48</v>
      </c>
      <c r="P3" s="122">
        <f t="shared" ref="P3:P66" si="1">J3/D3-1</f>
        <v>1.0856911883589326</v>
      </c>
      <c r="Q3">
        <f t="shared" ref="Q3:Q66" si="2">D3*2</f>
        <v>123.7</v>
      </c>
      <c r="R3">
        <f t="shared" ref="R3:R66" si="3">D3*2.1</f>
        <v>129.88500000000002</v>
      </c>
    </row>
    <row r="4" spans="1:18" ht="48" customHeight="1">
      <c r="A4" s="6"/>
      <c r="B4" s="6" t="s">
        <v>49</v>
      </c>
      <c r="C4" s="7" t="s">
        <v>50</v>
      </c>
      <c r="D4" s="8">
        <v>1.35</v>
      </c>
      <c r="E4" s="10"/>
      <c r="F4" s="10"/>
      <c r="G4" s="10"/>
      <c r="H4" s="10"/>
      <c r="I4" t="e">
        <f>VLOOKUP(B4,stariCEnik!$B$6:$V$306,5,FALSE)</f>
        <v>#N/A</v>
      </c>
      <c r="J4" s="160">
        <v>3.0375000000000001</v>
      </c>
      <c r="K4" t="e">
        <v>#N/A</v>
      </c>
      <c r="L4" s="127">
        <f t="shared" si="0"/>
        <v>3.71</v>
      </c>
      <c r="M4" t="e">
        <v>#N/A</v>
      </c>
      <c r="N4" t="str">
        <f>IFERROR(VLOOKUP(B4,stariCEnik!$B$6:$V$306,2,FALSE),REPLACE(B4,1,2,"MM"))</f>
        <v>MMS001-2</v>
      </c>
      <c r="O4" s="120" t="s">
        <v>51</v>
      </c>
      <c r="P4" s="122">
        <f t="shared" si="1"/>
        <v>1.25</v>
      </c>
      <c r="Q4">
        <f t="shared" si="2"/>
        <v>2.7</v>
      </c>
      <c r="R4">
        <f t="shared" si="3"/>
        <v>2.8350000000000004</v>
      </c>
    </row>
    <row r="5" spans="1:18" ht="69" customHeight="1">
      <c r="A5" s="6"/>
      <c r="B5" s="6" t="s">
        <v>52</v>
      </c>
      <c r="C5" s="7" t="s">
        <v>53</v>
      </c>
      <c r="D5" s="8">
        <v>21.67</v>
      </c>
      <c r="E5" s="10"/>
      <c r="F5" s="10"/>
      <c r="G5" s="10"/>
      <c r="H5" s="10"/>
      <c r="I5" t="e">
        <f>VLOOKUP(B5,stariCEnik!$B$6:$V$306,5,FALSE)</f>
        <v>#N/A</v>
      </c>
      <c r="J5" s="160">
        <v>48.757500000000007</v>
      </c>
      <c r="K5" t="e">
        <v>#N/A</v>
      </c>
      <c r="L5" s="127">
        <f t="shared" si="0"/>
        <v>59.48</v>
      </c>
      <c r="M5" t="e">
        <v>#N/A</v>
      </c>
      <c r="N5" t="str">
        <f>IFERROR(VLOOKUP(B5,stariCEnik!$B$6:$V$306,2,FALSE),REPLACE(B5,1,2,"MM"))</f>
        <v>MMS001-3</v>
      </c>
      <c r="O5" s="120" t="s">
        <v>54</v>
      </c>
      <c r="P5" s="122">
        <f t="shared" si="1"/>
        <v>1.25</v>
      </c>
      <c r="Q5">
        <f t="shared" si="2"/>
        <v>43.34</v>
      </c>
      <c r="R5">
        <f t="shared" si="3"/>
        <v>45.507000000000005</v>
      </c>
    </row>
    <row r="6" spans="1:18" ht="60" customHeight="1">
      <c r="A6" s="6"/>
      <c r="B6" s="9" t="s">
        <v>55</v>
      </c>
      <c r="C6" s="7" t="s">
        <v>56</v>
      </c>
      <c r="D6" s="8">
        <v>7.99</v>
      </c>
      <c r="E6" s="159">
        <v>16.899999999999999</v>
      </c>
      <c r="F6" s="159">
        <v>15.8</v>
      </c>
      <c r="G6" s="159">
        <v>5.3</v>
      </c>
      <c r="H6" s="159">
        <v>0.72</v>
      </c>
      <c r="I6" t="str">
        <f>VLOOKUP(B6,stariCEnik!$B$6:$V$306,5,FALSE)</f>
        <v>Majhne klade z valji</v>
      </c>
      <c r="J6" s="127">
        <f>ROUND(VLOOKUP(B6,stariCEnik!$B$6:$V$306,6,FALSE),2)</f>
        <v>20.94</v>
      </c>
      <c r="K6">
        <v>20.94</v>
      </c>
      <c r="L6" s="127">
        <f t="shared" si="0"/>
        <v>25.55</v>
      </c>
      <c r="M6">
        <v>25.55</v>
      </c>
      <c r="N6" t="str">
        <f>IFERROR(VLOOKUP(B6,stariCEnik!$B$6:$V$306,2,FALSE),REPLACE(B6,1,2,"MM"))</f>
        <v>MMS001-S</v>
      </c>
      <c r="O6" s="120" t="s">
        <v>57</v>
      </c>
      <c r="P6" s="122">
        <f t="shared" si="1"/>
        <v>1.6207759699624531</v>
      </c>
      <c r="Q6">
        <f t="shared" si="2"/>
        <v>15.98</v>
      </c>
      <c r="R6">
        <f t="shared" si="3"/>
        <v>16.779</v>
      </c>
    </row>
    <row r="7" spans="1:18" ht="75" customHeight="1">
      <c r="A7" s="10"/>
      <c r="B7" s="11" t="s">
        <v>58</v>
      </c>
      <c r="C7" s="7" t="s">
        <v>59</v>
      </c>
      <c r="D7" s="8">
        <v>24.19</v>
      </c>
      <c r="E7" s="159">
        <v>23.5</v>
      </c>
      <c r="F7" s="159">
        <v>17</v>
      </c>
      <c r="G7" s="159">
        <v>15.5</v>
      </c>
      <c r="H7" s="159">
        <v>2.27</v>
      </c>
      <c r="I7" t="str">
        <f>VLOOKUP(B7,stariCEnik!$B$6:$V$306,5,FALSE)</f>
        <v>Barvni valji</v>
      </c>
      <c r="J7" s="128">
        <v>49.4</v>
      </c>
      <c r="K7">
        <v>43.44</v>
      </c>
      <c r="L7" s="127">
        <f t="shared" si="0"/>
        <v>60.27</v>
      </c>
      <c r="M7">
        <v>53</v>
      </c>
      <c r="N7" t="str">
        <f>IFERROR(VLOOKUP(B7,stariCEnik!$B$6:$V$306,2,FALSE),REPLACE(B7,1,2,"MM"))</f>
        <v>MMS002</v>
      </c>
      <c r="O7" s="120" t="s">
        <v>60</v>
      </c>
      <c r="P7" s="122">
        <f t="shared" si="1"/>
        <v>1.0421661843737078</v>
      </c>
      <c r="Q7">
        <f t="shared" si="2"/>
        <v>48.38</v>
      </c>
      <c r="R7">
        <f t="shared" si="3"/>
        <v>50.799000000000007</v>
      </c>
    </row>
    <row r="8" spans="1:18" ht="33.75" customHeight="1">
      <c r="A8" s="178"/>
      <c r="B8" s="11" t="s">
        <v>61</v>
      </c>
      <c r="C8" s="7" t="s">
        <v>62</v>
      </c>
      <c r="D8" s="8">
        <v>17.989999999999998</v>
      </c>
      <c r="E8" s="159">
        <v>21</v>
      </c>
      <c r="F8" s="159">
        <v>20</v>
      </c>
      <c r="G8" s="159">
        <v>24.5</v>
      </c>
      <c r="H8" s="159">
        <v>2.0499999999999998</v>
      </c>
      <c r="I8" t="str">
        <f>VLOOKUP(B8,stariCEnik!$B$6:$V$306,5,FALSE)</f>
        <v>Roza stolp</v>
      </c>
      <c r="J8" s="128">
        <v>36.799999999999997</v>
      </c>
      <c r="K8">
        <v>34.229999999999997</v>
      </c>
      <c r="L8" s="127">
        <f t="shared" si="0"/>
        <v>44.9</v>
      </c>
      <c r="M8">
        <v>41.76</v>
      </c>
      <c r="N8" t="str">
        <f>IFERROR(VLOOKUP(B8,stariCEnik!$B$6:$V$306,2,FALSE),REPLACE(B8,1,2,"MM"))</f>
        <v>MMS003</v>
      </c>
      <c r="O8" s="120" t="s">
        <v>63</v>
      </c>
      <c r="P8" s="122">
        <f t="shared" si="1"/>
        <v>1.045580878265703</v>
      </c>
      <c r="Q8">
        <f t="shared" si="2"/>
        <v>35.979999999999997</v>
      </c>
      <c r="R8">
        <f t="shared" si="3"/>
        <v>37.778999999999996</v>
      </c>
    </row>
    <row r="9" spans="1:18" ht="32.25" customHeight="1">
      <c r="A9" s="178"/>
      <c r="B9" s="12" t="s">
        <v>64</v>
      </c>
      <c r="C9" s="7" t="s">
        <v>65</v>
      </c>
      <c r="D9" s="8">
        <v>21.66</v>
      </c>
      <c r="E9" s="159">
        <v>21</v>
      </c>
      <c r="F9" s="159">
        <v>20</v>
      </c>
      <c r="G9" s="159">
        <v>24.5</v>
      </c>
      <c r="H9" s="159">
        <v>2.5499999999999998</v>
      </c>
      <c r="I9" t="str">
        <f>VLOOKUP(B9,stariCEnik!$B$6:$V$306,5,FALSE)</f>
        <v>Roza stolp-les bukev</v>
      </c>
      <c r="J9" s="127">
        <f>ROUND(VLOOKUP(B9,stariCEnik!$B$6:$V$306,6,FALSE),2)</f>
        <v>51.33</v>
      </c>
      <c r="K9">
        <v>51.33</v>
      </c>
      <c r="L9" s="127">
        <f t="shared" si="0"/>
        <v>62.62</v>
      </c>
      <c r="M9">
        <v>62.62</v>
      </c>
      <c r="N9" t="str">
        <f>IFERROR(VLOOKUP(B9,stariCEnik!$B$6:$V$306,2,FALSE),REPLACE(B9,1,2,"MM"))</f>
        <v>MMS003 (beech)</v>
      </c>
      <c r="O9" s="120" t="s">
        <v>66</v>
      </c>
      <c r="P9" s="122">
        <f t="shared" si="1"/>
        <v>1.3698060941828252</v>
      </c>
      <c r="Q9">
        <f t="shared" si="2"/>
        <v>43.32</v>
      </c>
      <c r="R9">
        <f t="shared" si="3"/>
        <v>45.486000000000004</v>
      </c>
    </row>
    <row r="10" spans="1:18" ht="58.2" customHeight="1">
      <c r="A10" s="10"/>
      <c r="B10" s="12" t="s">
        <v>67</v>
      </c>
      <c r="C10" s="7" t="s">
        <v>68</v>
      </c>
      <c r="D10" s="8">
        <v>1.19</v>
      </c>
      <c r="E10" s="159">
        <v>14.2</v>
      </c>
      <c r="F10" s="159">
        <v>14.2</v>
      </c>
      <c r="G10" s="159">
        <v>0.3</v>
      </c>
      <c r="H10" s="159">
        <v>0.06</v>
      </c>
      <c r="I10" t="e">
        <f>VLOOKUP(B10,stariCEnik!$B$6:$V$306,5,FALSE)</f>
        <v>#N/A</v>
      </c>
      <c r="J10" s="128">
        <v>3</v>
      </c>
      <c r="K10" t="e">
        <v>#N/A</v>
      </c>
      <c r="L10" s="127">
        <f t="shared" si="0"/>
        <v>3.66</v>
      </c>
      <c r="M10" t="e">
        <v>#N/A</v>
      </c>
      <c r="N10" t="str">
        <f>IFERROR(VLOOKUP(B10,stariCEnik!$B$6:$V$306,2,FALSE),REPLACE(B10,1,2,"MM"))</f>
        <v>MMS003-1</v>
      </c>
      <c r="O10" s="120" t="s">
        <v>69</v>
      </c>
      <c r="P10" s="122">
        <f t="shared" si="1"/>
        <v>1.5210084033613445</v>
      </c>
      <c r="Q10">
        <f t="shared" si="2"/>
        <v>2.38</v>
      </c>
      <c r="R10">
        <f t="shared" si="3"/>
        <v>2.4990000000000001</v>
      </c>
    </row>
    <row r="11" spans="1:18" ht="58.2" customHeight="1">
      <c r="A11" s="10"/>
      <c r="B11" s="12" t="s">
        <v>70</v>
      </c>
      <c r="C11" s="7" t="s">
        <v>71</v>
      </c>
      <c r="D11" s="8">
        <v>7.99</v>
      </c>
      <c r="E11" s="159">
        <v>19</v>
      </c>
      <c r="F11" s="159">
        <v>12</v>
      </c>
      <c r="G11" s="159">
        <v>7.5</v>
      </c>
      <c r="H11" s="159">
        <v>0.87</v>
      </c>
      <c r="I11" t="e">
        <f>VLOOKUP(B11,stariCEnik!$B$6:$V$306,5,FALSE)</f>
        <v>#N/A</v>
      </c>
      <c r="J11" s="128">
        <v>16</v>
      </c>
      <c r="K11" t="e">
        <v>#N/A</v>
      </c>
      <c r="L11" s="127">
        <f t="shared" si="0"/>
        <v>19.52</v>
      </c>
      <c r="M11" t="e">
        <v>#N/A</v>
      </c>
      <c r="N11" t="str">
        <f>IFERROR(VLOOKUP(B11,stariCEnik!$B$6:$V$306,2,FALSE),REPLACE(B11,1,2,"MM"))</f>
        <v>MMS003-S</v>
      </c>
      <c r="O11" s="120" t="s">
        <v>72</v>
      </c>
      <c r="P11" s="122">
        <f t="shared" si="1"/>
        <v>1.002503128911139</v>
      </c>
      <c r="Q11">
        <f t="shared" si="2"/>
        <v>15.98</v>
      </c>
      <c r="R11">
        <f t="shared" si="3"/>
        <v>16.779</v>
      </c>
    </row>
    <row r="12" spans="1:18" ht="58.95" customHeight="1">
      <c r="A12" s="10"/>
      <c r="B12" s="11" t="s">
        <v>73</v>
      </c>
      <c r="C12" s="7" t="s">
        <v>74</v>
      </c>
      <c r="D12" s="8">
        <v>4.33</v>
      </c>
      <c r="E12" s="159">
        <v>15.3</v>
      </c>
      <c r="F12" s="159">
        <v>15.3</v>
      </c>
      <c r="G12" s="159">
        <v>11</v>
      </c>
      <c r="H12" s="159">
        <v>0.28999999999999998</v>
      </c>
      <c r="I12" t="str">
        <f>VLOOKUP(B12,stariCEnik!$B$6:$V$306,5,FALSE)</f>
        <v>Stojalo za roza stolp</v>
      </c>
      <c r="J12" s="127">
        <f>ROUND(VLOOKUP(B12,stariCEnik!$B$6:$V$306,6,FALSE),2)</f>
        <v>8.7799999999999994</v>
      </c>
      <c r="K12">
        <v>8.7799999999999994</v>
      </c>
      <c r="L12" s="127">
        <f t="shared" si="0"/>
        <v>10.71</v>
      </c>
      <c r="M12">
        <v>10.71</v>
      </c>
      <c r="N12" t="str">
        <f>IFERROR(VLOOKUP(B12,stariCEnik!$B$6:$V$306,2,FALSE),REPLACE(B12,1,2,"MM"))</f>
        <v>MMS003-2</v>
      </c>
      <c r="O12" s="120" t="s">
        <v>75</v>
      </c>
      <c r="P12" s="122">
        <f t="shared" si="1"/>
        <v>1.0277136258660504</v>
      </c>
      <c r="Q12">
        <f t="shared" si="2"/>
        <v>8.66</v>
      </c>
      <c r="R12">
        <f t="shared" si="3"/>
        <v>9.093</v>
      </c>
    </row>
    <row r="13" spans="1:18" ht="61.2" customHeight="1">
      <c r="A13" s="10"/>
      <c r="B13" s="12" t="s">
        <v>76</v>
      </c>
      <c r="C13" s="7" t="s">
        <v>77</v>
      </c>
      <c r="D13" s="8">
        <v>34.659999999999997</v>
      </c>
      <c r="E13" s="159">
        <v>22</v>
      </c>
      <c r="F13" s="159">
        <v>17</v>
      </c>
      <c r="G13" s="159">
        <v>29.5</v>
      </c>
      <c r="H13" s="159">
        <v>5.62</v>
      </c>
      <c r="I13" t="str">
        <f>VLOOKUP(B13,stariCEnik!$B$6:$V$306,5,FALSE)</f>
        <v>Rjave stopnice-bukev</v>
      </c>
      <c r="J13" s="127">
        <f>ROUND(VLOOKUP(B13,stariCEnik!$B$6:$V$306,6,FALSE),2)</f>
        <v>70.34</v>
      </c>
      <c r="K13">
        <v>70.34</v>
      </c>
      <c r="L13" s="127">
        <f t="shared" si="0"/>
        <v>85.81</v>
      </c>
      <c r="M13">
        <v>85.81</v>
      </c>
      <c r="N13" t="str">
        <f>IFERROR(VLOOKUP(B13,stariCEnik!$B$6:$V$306,2,FALSE),REPLACE(B13,1,2,"MM"))</f>
        <v>MMS004 (beech)</v>
      </c>
      <c r="O13" s="120" t="s">
        <v>78</v>
      </c>
      <c r="P13" s="122">
        <f t="shared" si="1"/>
        <v>1.0294287362954417</v>
      </c>
      <c r="Q13">
        <f t="shared" si="2"/>
        <v>69.319999999999993</v>
      </c>
      <c r="R13">
        <f t="shared" si="3"/>
        <v>72.786000000000001</v>
      </c>
    </row>
    <row r="14" spans="1:18" ht="60" customHeight="1">
      <c r="A14" s="10"/>
      <c r="B14" s="12" t="s">
        <v>79</v>
      </c>
      <c r="C14" s="7" t="s">
        <v>80</v>
      </c>
      <c r="D14" s="8">
        <v>1.19</v>
      </c>
      <c r="E14" s="159">
        <v>20.9</v>
      </c>
      <c r="F14" s="159">
        <v>14.1</v>
      </c>
      <c r="G14" s="159">
        <v>0.3</v>
      </c>
      <c r="H14" s="159">
        <v>0.1</v>
      </c>
      <c r="I14" t="str">
        <f>VLOOKUP(B14,stariCEnik!$B$6:$V$306,5,FALSE)</f>
        <v>Kontrole karte za rjave stopnice</v>
      </c>
      <c r="J14" s="127">
        <f>ROUND(VLOOKUP(B14,stariCEnik!$B$6:$V$306,6,FALSE),2)</f>
        <v>3</v>
      </c>
      <c r="K14">
        <v>3</v>
      </c>
      <c r="L14" s="127">
        <f t="shared" si="0"/>
        <v>3.66</v>
      </c>
      <c r="M14">
        <v>3.66</v>
      </c>
      <c r="N14" t="str">
        <f>IFERROR(VLOOKUP(B14,stariCEnik!$B$6:$V$306,2,FALSE),REPLACE(B14,1,2,"MM"))</f>
        <v>MMS004-1</v>
      </c>
      <c r="O14" s="120" t="s">
        <v>81</v>
      </c>
      <c r="P14" s="122">
        <f t="shared" si="1"/>
        <v>1.5210084033613445</v>
      </c>
      <c r="Q14">
        <f t="shared" si="2"/>
        <v>2.38</v>
      </c>
      <c r="R14">
        <f t="shared" si="3"/>
        <v>2.4990000000000001</v>
      </c>
    </row>
    <row r="15" spans="1:18" ht="58.95" customHeight="1">
      <c r="A15" s="10"/>
      <c r="B15" s="11" t="s">
        <v>82</v>
      </c>
      <c r="C15" s="7" t="s">
        <v>83</v>
      </c>
      <c r="D15" s="8">
        <v>17.489999999999998</v>
      </c>
      <c r="E15" s="159">
        <v>102.3</v>
      </c>
      <c r="F15" s="159">
        <v>8.1999999999999993</v>
      </c>
      <c r="G15" s="159">
        <v>6</v>
      </c>
      <c r="H15" s="159">
        <v>2.2000000000000002</v>
      </c>
      <c r="I15" t="str">
        <f>VLOOKUP(B15,stariCEnik!$B$6:$V$306,5,FALSE)</f>
        <v>Rdeče palice</v>
      </c>
      <c r="J15" s="127">
        <f>ROUND(VLOOKUP(B15,stariCEnik!$B$6:$V$306,6,FALSE),2)</f>
        <v>37.659999999999997</v>
      </c>
      <c r="K15">
        <v>37.659999999999997</v>
      </c>
      <c r="L15" s="127">
        <f t="shared" si="0"/>
        <v>45.95</v>
      </c>
      <c r="M15">
        <v>45.95</v>
      </c>
      <c r="N15" t="str">
        <f>IFERROR(VLOOKUP(B15,stariCEnik!$B$6:$V$306,2,FALSE),REPLACE(B15,1,2,"MM"))</f>
        <v>MMS005</v>
      </c>
      <c r="O15" s="120" t="s">
        <v>84</v>
      </c>
      <c r="P15" s="122">
        <f t="shared" si="1"/>
        <v>1.1532304173813608</v>
      </c>
      <c r="Q15">
        <f t="shared" si="2"/>
        <v>34.979999999999997</v>
      </c>
      <c r="R15">
        <f t="shared" si="3"/>
        <v>36.728999999999999</v>
      </c>
    </row>
    <row r="16" spans="1:18" ht="58.95" customHeight="1">
      <c r="A16" s="10"/>
      <c r="B16" s="11" t="s">
        <v>85</v>
      </c>
      <c r="C16" s="7" t="s">
        <v>86</v>
      </c>
      <c r="D16" s="8">
        <v>9.19</v>
      </c>
      <c r="E16" s="10"/>
      <c r="F16" s="10"/>
      <c r="G16" s="10"/>
      <c r="H16" s="10"/>
      <c r="I16" t="str">
        <f>VLOOKUP(B16,stariCEnik!$B$6:$V$306,5,FALSE)</f>
        <v>Majhne rdeče palice</v>
      </c>
      <c r="J16" s="128">
        <v>19</v>
      </c>
      <c r="K16">
        <v>18.5</v>
      </c>
      <c r="L16" s="127">
        <f t="shared" si="0"/>
        <v>23.18</v>
      </c>
      <c r="M16">
        <v>22.57</v>
      </c>
      <c r="N16" t="str">
        <f>IFERROR(VLOOKUP(B16,stariCEnik!$B$6:$V$306,2,FALSE),REPLACE(B16,1,2,"MM"))</f>
        <v>MMS005-1</v>
      </c>
      <c r="O16" s="120" t="s">
        <v>87</v>
      </c>
      <c r="P16" s="122">
        <f t="shared" si="1"/>
        <v>1.0674646354733408</v>
      </c>
      <c r="Q16">
        <f t="shared" si="2"/>
        <v>18.38</v>
      </c>
      <c r="R16">
        <f t="shared" si="3"/>
        <v>19.298999999999999</v>
      </c>
    </row>
    <row r="17" spans="1:18" ht="58.2" customHeight="1">
      <c r="A17" s="10"/>
      <c r="B17" s="11" t="s">
        <v>88</v>
      </c>
      <c r="C17" s="7" t="s">
        <v>89</v>
      </c>
      <c r="D17" s="8">
        <v>3.33</v>
      </c>
      <c r="E17" s="159">
        <v>10</v>
      </c>
      <c r="F17" s="159">
        <v>10</v>
      </c>
      <c r="G17" s="159">
        <v>5.5</v>
      </c>
      <c r="H17" s="159">
        <v>0.48</v>
      </c>
      <c r="I17" t="str">
        <f>VLOOKUP(B17,stariCEnik!$B$6:$V$306,5,FALSE)</f>
        <v>Barvni zaboj 1, les lipa</v>
      </c>
      <c r="J17" s="127">
        <f>ROUND(VLOOKUP(B17,stariCEnik!$B$6:$V$306,6,FALSE),2)</f>
        <v>8.1</v>
      </c>
      <c r="K17">
        <v>8.1</v>
      </c>
      <c r="L17" s="127">
        <f t="shared" si="0"/>
        <v>9.8800000000000008</v>
      </c>
      <c r="M17">
        <v>9.8800000000000008</v>
      </c>
      <c r="N17" t="str">
        <f>IFERROR(VLOOKUP(B17,stariCEnik!$B$6:$V$306,2,FALSE),REPLACE(B17,1,2,"MM"))</f>
        <v>MMS006</v>
      </c>
      <c r="O17" s="120" t="s">
        <v>90</v>
      </c>
      <c r="P17" s="122">
        <f t="shared" si="1"/>
        <v>1.4324324324324325</v>
      </c>
      <c r="Q17">
        <f t="shared" si="2"/>
        <v>6.66</v>
      </c>
      <c r="R17">
        <f t="shared" si="3"/>
        <v>6.9930000000000003</v>
      </c>
    </row>
    <row r="18" spans="1:18" ht="58.2" customHeight="1">
      <c r="A18" s="6"/>
      <c r="B18" s="6" t="s">
        <v>91</v>
      </c>
      <c r="C18" s="7" t="s">
        <v>92</v>
      </c>
      <c r="D18" s="8">
        <v>7.52</v>
      </c>
      <c r="E18" s="159">
        <v>25.8</v>
      </c>
      <c r="F18" s="159">
        <v>10</v>
      </c>
      <c r="G18" s="159">
        <v>5.5</v>
      </c>
      <c r="H18" s="159">
        <v>0.44</v>
      </c>
      <c r="I18" t="str">
        <f>VLOOKUP(B18,stariCEnik!$B$6:$V$306,5,FALSE)</f>
        <v>Barvni zaboj 2, les lipa</v>
      </c>
      <c r="J18" s="127">
        <f>ROUND(VLOOKUP(B18,stariCEnik!$B$6:$V$306,6,FALSE),2)</f>
        <v>16.93</v>
      </c>
      <c r="K18">
        <v>16.93</v>
      </c>
      <c r="L18" s="127">
        <f t="shared" si="0"/>
        <v>20.65</v>
      </c>
      <c r="M18">
        <v>20.65</v>
      </c>
      <c r="N18" t="str">
        <f>IFERROR(VLOOKUP(B18,stariCEnik!$B$6:$V$306,2,FALSE),REPLACE(B18,1,2,"MM"))</f>
        <v>MMS007</v>
      </c>
      <c r="O18" s="120" t="s">
        <v>93</v>
      </c>
      <c r="P18" s="122">
        <f t="shared" si="1"/>
        <v>1.2513297872340425</v>
      </c>
      <c r="Q18">
        <f t="shared" si="2"/>
        <v>15.04</v>
      </c>
      <c r="R18">
        <f t="shared" si="3"/>
        <v>15.792</v>
      </c>
    </row>
    <row r="19" spans="1:18" ht="58.2" customHeight="1">
      <c r="A19" s="10"/>
      <c r="B19" s="11" t="s">
        <v>94</v>
      </c>
      <c r="C19" s="12" t="s">
        <v>95</v>
      </c>
      <c r="D19" s="8">
        <v>17.690000000000001</v>
      </c>
      <c r="E19" s="159">
        <v>26.7</v>
      </c>
      <c r="F19" s="159">
        <v>26.5</v>
      </c>
      <c r="G19" s="159">
        <v>5.6</v>
      </c>
      <c r="H19" s="159">
        <v>1.0900000000000001</v>
      </c>
      <c r="I19" t="str">
        <f>VLOOKUP(B19,stariCEnik!$B$6:$V$306,5,FALSE)</f>
        <v>Barvni zaboj 3, lipov les</v>
      </c>
      <c r="J19" s="128">
        <v>37</v>
      </c>
      <c r="K19">
        <v>35.94</v>
      </c>
      <c r="L19" s="127">
        <f t="shared" si="0"/>
        <v>45.14</v>
      </c>
      <c r="M19">
        <v>43.85</v>
      </c>
      <c r="N19" t="str">
        <f>IFERROR(VLOOKUP(B19,stariCEnik!$B$6:$V$306,2,FALSE),REPLACE(B19,1,2,"MM"))</f>
        <v>MMS008</v>
      </c>
      <c r="O19" s="120" t="s">
        <v>96</v>
      </c>
      <c r="P19" s="122">
        <f t="shared" si="1"/>
        <v>1.0915771622385528</v>
      </c>
      <c r="Q19">
        <f t="shared" si="2"/>
        <v>35.380000000000003</v>
      </c>
      <c r="R19">
        <f t="shared" si="3"/>
        <v>37.149000000000001</v>
      </c>
    </row>
    <row r="20" spans="1:18" ht="58.2" customHeight="1">
      <c r="A20" s="10"/>
      <c r="B20" s="11" t="s">
        <v>97</v>
      </c>
      <c r="C20" s="7" t="s">
        <v>98</v>
      </c>
      <c r="D20" s="8">
        <v>7.99</v>
      </c>
      <c r="E20" s="159">
        <v>26</v>
      </c>
      <c r="F20" s="159">
        <v>16</v>
      </c>
      <c r="G20" s="159">
        <v>4.7</v>
      </c>
      <c r="H20" s="159">
        <v>0.95</v>
      </c>
      <c r="I20" t="str">
        <f>VLOOKUP(B20,stariCEnik!$B$6:$V$306,5,FALSE)</f>
        <v>Hrapave in gladke plošče</v>
      </c>
      <c r="J20" s="128">
        <v>16.8</v>
      </c>
      <c r="K20">
        <v>15.37</v>
      </c>
      <c r="L20" s="127">
        <f t="shared" si="0"/>
        <v>20.5</v>
      </c>
      <c r="M20">
        <v>18.75</v>
      </c>
      <c r="N20" t="str">
        <f>IFERROR(VLOOKUP(B20,stariCEnik!$B$6:$V$306,2,FALSE),REPLACE(B20,1,2,"MM"))</f>
        <v>MMS009</v>
      </c>
      <c r="O20" s="120" t="s">
        <v>99</v>
      </c>
      <c r="P20" s="122">
        <f t="shared" si="1"/>
        <v>1.1026282853566958</v>
      </c>
      <c r="Q20">
        <f t="shared" si="2"/>
        <v>15.98</v>
      </c>
      <c r="R20">
        <f t="shared" si="3"/>
        <v>16.779</v>
      </c>
    </row>
    <row r="21" spans="1:18" ht="45.75" customHeight="1">
      <c r="A21" s="10"/>
      <c r="B21" s="11" t="s">
        <v>100</v>
      </c>
      <c r="C21" s="7" t="s">
        <v>101</v>
      </c>
      <c r="D21" s="8">
        <v>7.99</v>
      </c>
      <c r="E21" s="159">
        <v>12.5</v>
      </c>
      <c r="F21" s="159">
        <v>18.7</v>
      </c>
      <c r="G21" s="159">
        <v>6.5</v>
      </c>
      <c r="H21" s="159">
        <v>0.69</v>
      </c>
      <c r="I21" t="str">
        <f>VLOOKUP(B21,stariCEnik!$B$6:$V$306,5,FALSE)</f>
        <v>Ploščice za tipanje</v>
      </c>
      <c r="J21" s="127">
        <f>ROUND(VLOOKUP(B21,stariCEnik!$B$6:$V$306,6,FALSE),2)</f>
        <v>17.2</v>
      </c>
      <c r="K21">
        <v>17.2</v>
      </c>
      <c r="L21" s="127">
        <f t="shared" si="0"/>
        <v>20.98</v>
      </c>
      <c r="M21">
        <v>20.98</v>
      </c>
      <c r="N21" t="str">
        <f>IFERROR(VLOOKUP(B21,stariCEnik!$B$6:$V$306,2,FALSE),REPLACE(B21,1,2,"MM"))</f>
        <v>MMS010</v>
      </c>
      <c r="O21" s="120" t="s">
        <v>102</v>
      </c>
      <c r="P21" s="122">
        <f t="shared" si="1"/>
        <v>1.1526908635794744</v>
      </c>
      <c r="Q21">
        <f t="shared" si="2"/>
        <v>15.98</v>
      </c>
      <c r="R21">
        <f t="shared" si="3"/>
        <v>16.779</v>
      </c>
    </row>
    <row r="22" spans="1:18" ht="53.25" customHeight="1">
      <c r="A22" s="10"/>
      <c r="B22" s="11" t="s">
        <v>103</v>
      </c>
      <c r="C22" s="7" t="s">
        <v>104</v>
      </c>
      <c r="D22" s="8">
        <v>9.17</v>
      </c>
      <c r="E22" s="159">
        <v>27.5</v>
      </c>
      <c r="F22" s="159">
        <v>10</v>
      </c>
      <c r="G22" s="159">
        <v>6.5</v>
      </c>
      <c r="H22" s="159">
        <v>0.8</v>
      </c>
      <c r="I22">
        <f>VLOOKUP(B22,stariCEnik!$B$6:$V$306,5,FALSE)</f>
        <v>0</v>
      </c>
      <c r="J22" s="128">
        <v>19.600000000000001</v>
      </c>
      <c r="K22">
        <v>17.63</v>
      </c>
      <c r="L22" s="127">
        <f t="shared" si="0"/>
        <v>23.91</v>
      </c>
      <c r="M22">
        <v>21.51</v>
      </c>
      <c r="N22" t="str">
        <f>IFERROR(VLOOKUP(B22,stariCEnik!$B$6:$V$306,2,FALSE),REPLACE(B22,1,2,"MM"))</f>
        <v>MMS011</v>
      </c>
      <c r="O22" s="120" t="s">
        <v>105</v>
      </c>
      <c r="P22" s="122">
        <f t="shared" si="1"/>
        <v>1.1374045801526718</v>
      </c>
      <c r="Q22">
        <f t="shared" si="2"/>
        <v>18.34</v>
      </c>
      <c r="R22">
        <f t="shared" si="3"/>
        <v>19.257000000000001</v>
      </c>
    </row>
    <row r="23" spans="1:18" ht="49.2" customHeight="1">
      <c r="A23" s="10"/>
      <c r="B23" s="11" t="s">
        <v>106</v>
      </c>
      <c r="C23" s="7" t="s">
        <v>107</v>
      </c>
      <c r="D23" s="8">
        <v>12.59</v>
      </c>
      <c r="E23" s="159">
        <v>59</v>
      </c>
      <c r="F23" s="159">
        <v>40</v>
      </c>
      <c r="G23" s="159">
        <v>3.1</v>
      </c>
      <c r="H23" s="159">
        <v>2.0499999999999998</v>
      </c>
      <c r="I23" t="str">
        <f>VLOOKUP(B23,stariCEnik!$B$6:$V$306,5,FALSE)</f>
        <v>Geometrični predstvitveni pladenj</v>
      </c>
      <c r="J23" s="128">
        <v>26.5</v>
      </c>
      <c r="K23">
        <v>26.14</v>
      </c>
      <c r="L23" s="127">
        <f t="shared" si="0"/>
        <v>32.33</v>
      </c>
      <c r="M23">
        <v>31.89</v>
      </c>
      <c r="N23" t="str">
        <f>IFERROR(VLOOKUP(B23,stariCEnik!$B$6:$V$306,2,FALSE),REPLACE(B23,1,2,"MM"))</f>
        <v>MMS012</v>
      </c>
      <c r="O23" s="120" t="s">
        <v>108</v>
      </c>
      <c r="P23" s="122">
        <f t="shared" si="1"/>
        <v>1.1048451151707703</v>
      </c>
      <c r="Q23">
        <f t="shared" si="2"/>
        <v>25.18</v>
      </c>
      <c r="R23">
        <f t="shared" si="3"/>
        <v>26.439</v>
      </c>
    </row>
    <row r="24" spans="1:18" ht="54" customHeight="1">
      <c r="A24" s="10"/>
      <c r="B24" s="11" t="s">
        <v>109</v>
      </c>
      <c r="C24" s="13" t="s">
        <v>110</v>
      </c>
      <c r="D24" s="14">
        <v>2.99</v>
      </c>
      <c r="E24" s="10"/>
      <c r="F24" s="10"/>
      <c r="G24" s="10"/>
      <c r="H24" s="10"/>
      <c r="I24" t="str">
        <f>VLOOKUP(B24,stariCEnik!$B$6:$V$306,5,FALSE)</f>
        <v>Karte za predstavitveni pladenj</v>
      </c>
      <c r="J24" s="127">
        <f>ROUND(VLOOKUP(B24,stariCEnik!$B$6:$V$306,6,FALSE),2)</f>
        <v>6.25</v>
      </c>
      <c r="K24">
        <v>6.25</v>
      </c>
      <c r="L24" s="127">
        <f t="shared" si="0"/>
        <v>7.63</v>
      </c>
      <c r="M24">
        <v>7.63</v>
      </c>
      <c r="N24" t="str">
        <f>IFERROR(VLOOKUP(B24,stariCEnik!$B$6:$V$306,2,FALSE),REPLACE(B24,1,2,"MM"))</f>
        <v>MMS012-1</v>
      </c>
      <c r="O24" s="120" t="s">
        <v>111</v>
      </c>
      <c r="P24" s="122">
        <f t="shared" si="1"/>
        <v>1.0903010033444813</v>
      </c>
      <c r="Q24">
        <f t="shared" si="2"/>
        <v>5.98</v>
      </c>
      <c r="R24">
        <f t="shared" si="3"/>
        <v>6.2790000000000008</v>
      </c>
    </row>
    <row r="25" spans="1:18" ht="54" customHeight="1">
      <c r="A25" s="10"/>
      <c r="B25" s="11" t="s">
        <v>112</v>
      </c>
      <c r="C25" s="13" t="s">
        <v>113</v>
      </c>
      <c r="D25" s="14">
        <v>8.99</v>
      </c>
      <c r="E25" s="159">
        <v>14</v>
      </c>
      <c r="F25" s="159">
        <v>14</v>
      </c>
      <c r="G25" s="159">
        <v>4</v>
      </c>
      <c r="H25" s="159">
        <v>0.72</v>
      </c>
      <c r="I25" t="str">
        <f>VLOOKUP(B25,stariCEnik!$B$6:$V$306,5,FALSE)</f>
        <v>Karte za geometrijsko omaro</v>
      </c>
      <c r="J25" s="128">
        <v>18.899999999999999</v>
      </c>
      <c r="K25">
        <v>18.23</v>
      </c>
      <c r="L25" s="127">
        <f t="shared" si="0"/>
        <v>23.06</v>
      </c>
      <c r="M25">
        <v>22.24</v>
      </c>
      <c r="N25" t="str">
        <f>IFERROR(VLOOKUP(B25,stariCEnik!$B$6:$V$306,2,FALSE),REPLACE(B25,1,2,"MM"))</f>
        <v>MMS012-2</v>
      </c>
      <c r="O25" s="120" t="s">
        <v>114</v>
      </c>
      <c r="P25" s="122">
        <f t="shared" si="1"/>
        <v>1.1023359288097883</v>
      </c>
      <c r="Q25">
        <f t="shared" si="2"/>
        <v>17.98</v>
      </c>
      <c r="R25">
        <f t="shared" si="3"/>
        <v>18.879000000000001</v>
      </c>
    </row>
    <row r="26" spans="1:18" ht="54" customHeight="1">
      <c r="A26" s="10"/>
      <c r="B26" s="11" t="s">
        <v>115</v>
      </c>
      <c r="C26" s="13" t="s">
        <v>116</v>
      </c>
      <c r="D26" s="14">
        <v>9.17</v>
      </c>
      <c r="E26" s="159">
        <v>55.6</v>
      </c>
      <c r="F26" s="159">
        <v>37</v>
      </c>
      <c r="G26" s="159">
        <v>4.5</v>
      </c>
      <c r="H26" s="159">
        <v>0.6</v>
      </c>
      <c r="I26" t="e">
        <f>VLOOKUP(B26,stariCEnik!$B$6:$V$306,5,FALSE)</f>
        <v>#N/A</v>
      </c>
      <c r="J26" s="128">
        <v>19</v>
      </c>
      <c r="K26" t="e">
        <v>#N/A</v>
      </c>
      <c r="L26" s="127">
        <f t="shared" si="0"/>
        <v>23.18</v>
      </c>
      <c r="M26" t="e">
        <v>#N/A</v>
      </c>
      <c r="N26" t="str">
        <f>IFERROR(VLOOKUP(B26,stariCEnik!$B$6:$V$306,2,FALSE),REPLACE(B26,1,2,"MM"))</f>
        <v>MMS012-4</v>
      </c>
      <c r="O26" s="120" t="s">
        <v>117</v>
      </c>
      <c r="P26" s="122">
        <f t="shared" si="1"/>
        <v>1.0719738276990185</v>
      </c>
      <c r="Q26">
        <f t="shared" si="2"/>
        <v>18.34</v>
      </c>
      <c r="R26">
        <f t="shared" si="3"/>
        <v>19.257000000000001</v>
      </c>
    </row>
    <row r="27" spans="1:18" ht="54" customHeight="1">
      <c r="A27" s="10"/>
      <c r="B27" s="11" t="s">
        <v>118</v>
      </c>
      <c r="C27" s="13" t="s">
        <v>119</v>
      </c>
      <c r="D27" s="14">
        <v>1.28</v>
      </c>
      <c r="E27" s="10"/>
      <c r="F27" s="10"/>
      <c r="G27" s="10"/>
      <c r="H27" s="10"/>
      <c r="I27" t="e">
        <f>VLOOKUP(B27,stariCEnik!$B$6:$V$306,5,FALSE)</f>
        <v>#N/A</v>
      </c>
      <c r="J27" s="127">
        <f>ROUND(L27/1.22,2)</f>
        <v>6.6</v>
      </c>
      <c r="K27" t="e">
        <v>#N/A</v>
      </c>
      <c r="L27" s="127">
        <v>8.0500000000000007</v>
      </c>
      <c r="M27" t="e">
        <v>#N/A</v>
      </c>
      <c r="N27" t="str">
        <f>IFERROR(VLOOKUP(B27,stariCEnik!$B$6:$V$306,2,FALSE),REPLACE(B27,1,2,"MM"))</f>
        <v>MMS012-3</v>
      </c>
      <c r="O27" s="120" t="s">
        <v>120</v>
      </c>
      <c r="P27" s="122">
        <f t="shared" si="1"/>
        <v>4.15625</v>
      </c>
      <c r="Q27">
        <f t="shared" si="2"/>
        <v>2.56</v>
      </c>
      <c r="R27">
        <f t="shared" si="3"/>
        <v>2.6880000000000002</v>
      </c>
    </row>
    <row r="28" spans="1:18" ht="69" customHeight="1">
      <c r="A28" s="6"/>
      <c r="B28" s="9" t="s">
        <v>121</v>
      </c>
      <c r="C28" s="7" t="s">
        <v>122</v>
      </c>
      <c r="D28" s="8">
        <v>7.59</v>
      </c>
      <c r="E28" s="159">
        <v>20</v>
      </c>
      <c r="F28" s="159">
        <v>16.5</v>
      </c>
      <c r="G28" s="159">
        <v>15</v>
      </c>
      <c r="H28" s="159">
        <v>0.73</v>
      </c>
      <c r="I28" t="str">
        <f>VLOOKUP(B28,stariCEnik!$B$6:$V$306,5,FALSE)</f>
        <v>Stojalo z 6 predalčki</v>
      </c>
      <c r="J28" s="128">
        <v>15.9</v>
      </c>
      <c r="K28">
        <v>14.6</v>
      </c>
      <c r="L28" s="127">
        <f t="shared" si="0"/>
        <v>19.399999999999999</v>
      </c>
      <c r="M28">
        <v>17.809999999999999</v>
      </c>
      <c r="N28" t="str">
        <f>IFERROR(VLOOKUP(B28,stariCEnik!$B$6:$V$306,2,FALSE),REPLACE(B28,1,2,"MM"))</f>
        <v xml:space="preserve">MMS012-5   </v>
      </c>
      <c r="O28" s="120" t="s">
        <v>123</v>
      </c>
      <c r="P28" s="122">
        <f t="shared" si="1"/>
        <v>1.0948616600790513</v>
      </c>
      <c r="Q28">
        <f t="shared" si="2"/>
        <v>15.18</v>
      </c>
      <c r="R28">
        <f t="shared" si="3"/>
        <v>15.939</v>
      </c>
    </row>
    <row r="29" spans="1:18" ht="47.25" customHeight="1">
      <c r="A29" s="10"/>
      <c r="B29" s="11" t="s">
        <v>124</v>
      </c>
      <c r="C29" s="7" t="s">
        <v>125</v>
      </c>
      <c r="D29" s="8">
        <v>53.39</v>
      </c>
      <c r="E29" s="159">
        <v>51</v>
      </c>
      <c r="F29" s="159">
        <v>35</v>
      </c>
      <c r="G29" s="159">
        <v>26</v>
      </c>
      <c r="H29" s="159">
        <v>9.4600000000000009</v>
      </c>
      <c r="I29" t="str">
        <f>VLOOKUP(B29,stariCEnik!$B$6:$V$306,5,FALSE)</f>
        <v>Geometrična omara</v>
      </c>
      <c r="J29" s="128">
        <v>112</v>
      </c>
      <c r="K29">
        <v>102.67</v>
      </c>
      <c r="L29" s="127">
        <f t="shared" si="0"/>
        <v>136.63999999999999</v>
      </c>
      <c r="M29">
        <v>125.26</v>
      </c>
      <c r="N29" t="str">
        <f>IFERROR(VLOOKUP(B29,stariCEnik!$B$6:$V$306,2,FALSE),REPLACE(B29,1,2,"MM"))</f>
        <v>MMS013</v>
      </c>
      <c r="O29" s="120" t="s">
        <v>126</v>
      </c>
      <c r="P29" s="122">
        <f t="shared" si="1"/>
        <v>1.0977711181869263</v>
      </c>
      <c r="Q29">
        <f t="shared" si="2"/>
        <v>106.78</v>
      </c>
      <c r="R29">
        <f t="shared" si="3"/>
        <v>112.119</v>
      </c>
    </row>
    <row r="30" spans="1:18" ht="49.95" customHeight="1">
      <c r="A30" s="10"/>
      <c r="B30" s="11" t="s">
        <v>127</v>
      </c>
      <c r="C30" s="7" t="s">
        <v>128</v>
      </c>
      <c r="D30" s="8">
        <v>14.16</v>
      </c>
      <c r="E30" s="159">
        <v>19</v>
      </c>
      <c r="F30" s="159">
        <v>14</v>
      </c>
      <c r="G30" s="159">
        <v>9.3000000000000007</v>
      </c>
      <c r="H30" s="159">
        <v>0.76</v>
      </c>
      <c r="I30" t="str">
        <f>VLOOKUP(B30,stariCEnik!$B$6:$V$306,5,FALSE)</f>
        <v>Zvočni valji</v>
      </c>
      <c r="J30" s="128">
        <v>29.8</v>
      </c>
      <c r="K30">
        <v>27.23</v>
      </c>
      <c r="L30" s="127">
        <f t="shared" si="0"/>
        <v>36.36</v>
      </c>
      <c r="M30">
        <v>33.22</v>
      </c>
      <c r="N30" t="str">
        <f>IFERROR(VLOOKUP(B30,stariCEnik!$B$6:$V$306,2,FALSE),REPLACE(B30,1,2,"MM"))</f>
        <v>MMS014</v>
      </c>
      <c r="O30" s="120" t="s">
        <v>129</v>
      </c>
      <c r="P30" s="122">
        <f t="shared" si="1"/>
        <v>1.1045197740112993</v>
      </c>
      <c r="Q30">
        <f t="shared" si="2"/>
        <v>28.32</v>
      </c>
      <c r="R30">
        <f t="shared" si="3"/>
        <v>29.736000000000001</v>
      </c>
    </row>
    <row r="31" spans="1:18" ht="57.75" customHeight="1">
      <c r="A31" s="10"/>
      <c r="B31" s="11" t="s">
        <v>130</v>
      </c>
      <c r="C31" s="7" t="s">
        <v>131</v>
      </c>
      <c r="D31" s="8">
        <v>48.49</v>
      </c>
      <c r="E31" s="159">
        <v>26.4</v>
      </c>
      <c r="F31" s="159">
        <v>24</v>
      </c>
      <c r="G31" s="159">
        <v>16.600000000000001</v>
      </c>
      <c r="H31" s="159">
        <v>2.75</v>
      </c>
      <c r="I31" t="str">
        <f>VLOOKUP(B31,stariCEnik!$B$6:$V$306,5,FALSE)</f>
        <v>Konstrukcijski trikotniki in 5 zabojev</v>
      </c>
      <c r="J31" s="128">
        <v>101</v>
      </c>
      <c r="K31">
        <v>97.39</v>
      </c>
      <c r="L31" s="127">
        <f t="shared" si="0"/>
        <v>123.22</v>
      </c>
      <c r="M31">
        <v>118.82</v>
      </c>
      <c r="N31" t="str">
        <f>IFERROR(VLOOKUP(B31,stariCEnik!$B$6:$V$306,2,FALSE),REPLACE(B31,1,2,"MM"))</f>
        <v>MMS015</v>
      </c>
      <c r="O31" s="120" t="s">
        <v>132</v>
      </c>
      <c r="P31" s="122">
        <f t="shared" si="1"/>
        <v>1.0829036914827799</v>
      </c>
      <c r="Q31">
        <f t="shared" si="2"/>
        <v>96.98</v>
      </c>
      <c r="R31">
        <f t="shared" si="3"/>
        <v>101.82900000000001</v>
      </c>
    </row>
    <row r="32" spans="1:18" ht="48.75" customHeight="1">
      <c r="A32" s="10"/>
      <c r="B32" s="11" t="s">
        <v>133</v>
      </c>
      <c r="C32" s="7" t="s">
        <v>134</v>
      </c>
      <c r="D32" s="8">
        <v>5.99</v>
      </c>
      <c r="E32" s="159">
        <v>26.5</v>
      </c>
      <c r="F32" s="159">
        <v>17.5</v>
      </c>
      <c r="G32" s="159">
        <v>3.2</v>
      </c>
      <c r="H32" s="159">
        <v>0.55000000000000004</v>
      </c>
      <c r="I32" t="str">
        <f>VLOOKUP(B32,stariCEnik!$B$6:$V$306,5,FALSE)</f>
        <v>Modri trikotniki</v>
      </c>
      <c r="J32" s="127">
        <f>ROUND(VLOOKUP(B32,stariCEnik!$B$6:$V$306,6,FALSE),2)</f>
        <v>13.07</v>
      </c>
      <c r="K32">
        <v>13.07</v>
      </c>
      <c r="L32" s="127">
        <f t="shared" si="0"/>
        <v>15.95</v>
      </c>
      <c r="M32">
        <v>15.95</v>
      </c>
      <c r="N32" t="str">
        <f>IFERROR(VLOOKUP(B32,stariCEnik!$B$6:$V$306,2,FALSE),REPLACE(B32,1,2,"MM"))</f>
        <v>MMS016</v>
      </c>
      <c r="O32" s="120" t="s">
        <v>135</v>
      </c>
      <c r="P32" s="122">
        <f t="shared" si="1"/>
        <v>1.1819699499165277</v>
      </c>
      <c r="Q32">
        <f t="shared" si="2"/>
        <v>11.98</v>
      </c>
      <c r="R32">
        <f t="shared" si="3"/>
        <v>12.579000000000001</v>
      </c>
    </row>
    <row r="33" spans="1:18" ht="49.2" customHeight="1">
      <c r="A33" s="10"/>
      <c r="B33" s="11" t="s">
        <v>136</v>
      </c>
      <c r="C33" s="12" t="s">
        <v>137</v>
      </c>
      <c r="D33" s="8">
        <v>5.69</v>
      </c>
      <c r="E33" s="159">
        <v>15.6</v>
      </c>
      <c r="F33" s="159">
        <v>12</v>
      </c>
      <c r="G33" s="159">
        <v>4</v>
      </c>
      <c r="H33" s="159">
        <v>0.2</v>
      </c>
      <c r="I33" t="str">
        <f>VLOOKUP(B33,stariCEnik!$B$6:$V$306,5,FALSE)</f>
        <v>Skrivnostna vreča</v>
      </c>
      <c r="J33" s="127">
        <f>ROUND(VLOOKUP(B33,stariCEnik!$B$6:$V$306,6,FALSE),2)</f>
        <v>11.66</v>
      </c>
      <c r="K33">
        <v>11.66</v>
      </c>
      <c r="L33" s="127">
        <f t="shared" si="0"/>
        <v>14.23</v>
      </c>
      <c r="M33">
        <v>14.23</v>
      </c>
      <c r="N33" t="str">
        <f>IFERROR(VLOOKUP(B33,stariCEnik!$B$6:$V$306,2,FALSE),REPLACE(B33,1,2,"MM"))</f>
        <v>MMS017</v>
      </c>
      <c r="O33" s="120" t="s">
        <v>138</v>
      </c>
      <c r="P33" s="122">
        <f t="shared" si="1"/>
        <v>1.0492091388400704</v>
      </c>
      <c r="Q33">
        <f t="shared" si="2"/>
        <v>11.38</v>
      </c>
      <c r="R33">
        <f t="shared" si="3"/>
        <v>11.949000000000002</v>
      </c>
    </row>
    <row r="34" spans="1:18" ht="51" customHeight="1">
      <c r="A34" s="10"/>
      <c r="B34" s="11" t="s">
        <v>139</v>
      </c>
      <c r="C34" s="7" t="s">
        <v>140</v>
      </c>
      <c r="D34" s="8">
        <v>9.19</v>
      </c>
      <c r="E34" s="159">
        <v>16.2</v>
      </c>
      <c r="F34" s="159">
        <v>12.2</v>
      </c>
      <c r="G34" s="159">
        <v>6.8</v>
      </c>
      <c r="H34" s="159">
        <v>0.54</v>
      </c>
      <c r="I34" t="str">
        <f>VLOOKUP(B34,stariCEnik!$B$6:$V$306,5,FALSE)</f>
        <v>Termične tablice v zaboju</v>
      </c>
      <c r="J34" s="128">
        <v>19.3</v>
      </c>
      <c r="K34">
        <v>17.670000000000002</v>
      </c>
      <c r="L34" s="127">
        <f t="shared" si="0"/>
        <v>23.55</v>
      </c>
      <c r="M34">
        <v>21.56</v>
      </c>
      <c r="N34" t="str">
        <f>IFERROR(VLOOKUP(B34,stariCEnik!$B$6:$V$306,2,FALSE),REPLACE(B34,1,2,"MM"))</f>
        <v>MMS018</v>
      </c>
      <c r="O34" s="120" t="s">
        <v>141</v>
      </c>
      <c r="P34" s="122">
        <f t="shared" si="1"/>
        <v>1.1001088139281832</v>
      </c>
      <c r="Q34">
        <f t="shared" si="2"/>
        <v>18.38</v>
      </c>
      <c r="R34">
        <f t="shared" si="3"/>
        <v>19.298999999999999</v>
      </c>
    </row>
    <row r="35" spans="1:18" ht="44.25" customHeight="1">
      <c r="A35" s="10"/>
      <c r="B35" s="11" t="s">
        <v>142</v>
      </c>
      <c r="C35" s="7" t="s">
        <v>143</v>
      </c>
      <c r="D35" s="8">
        <v>6.59</v>
      </c>
      <c r="E35" s="159">
        <v>25</v>
      </c>
      <c r="F35" s="159">
        <v>10</v>
      </c>
      <c r="G35" s="159">
        <v>5.5</v>
      </c>
      <c r="H35" s="159">
        <v>0.57999999999999996</v>
      </c>
      <c r="I35" t="str">
        <f>VLOOKUP(B35,stariCEnik!$B$6:$V$306,5,FALSE)</f>
        <v>Lesene palčke</v>
      </c>
      <c r="J35" s="128">
        <v>13.9</v>
      </c>
      <c r="K35">
        <v>10.38</v>
      </c>
      <c r="L35" s="127">
        <f t="shared" si="0"/>
        <v>16.96</v>
      </c>
      <c r="M35">
        <v>12.66</v>
      </c>
      <c r="N35" t="str">
        <f>IFERROR(VLOOKUP(B35,stariCEnik!$B$6:$V$306,2,FALSE),REPLACE(B35,1,2,"MM"))</f>
        <v>MMS019</v>
      </c>
      <c r="O35" s="120" t="s">
        <v>144</v>
      </c>
      <c r="P35" s="122">
        <f t="shared" si="1"/>
        <v>1.109256449165402</v>
      </c>
      <c r="Q35">
        <f t="shared" si="2"/>
        <v>13.18</v>
      </c>
      <c r="R35">
        <f t="shared" si="3"/>
        <v>13.839</v>
      </c>
    </row>
    <row r="36" spans="1:18" ht="42.75" customHeight="1">
      <c r="A36" s="10"/>
      <c r="B36" s="11" t="s">
        <v>145</v>
      </c>
      <c r="C36" s="7" t="s">
        <v>146</v>
      </c>
      <c r="D36" s="8">
        <v>7.53</v>
      </c>
      <c r="E36" s="159">
        <v>16.899999999999999</v>
      </c>
      <c r="F36" s="159">
        <v>17.100000000000001</v>
      </c>
      <c r="G36" s="159">
        <v>3.9</v>
      </c>
      <c r="H36" s="159">
        <v>0.34</v>
      </c>
      <c r="I36" t="str">
        <f>VLOOKUP(B36,stariCEnik!$B$6:$V$306,5,FALSE)</f>
        <v>Zaboj z blagom 1</v>
      </c>
      <c r="J36" s="128">
        <v>15.9</v>
      </c>
      <c r="K36">
        <v>14.48</v>
      </c>
      <c r="L36" s="127">
        <f t="shared" si="0"/>
        <v>19.399999999999999</v>
      </c>
      <c r="M36">
        <v>17.670000000000002</v>
      </c>
      <c r="N36" t="str">
        <f>IFERROR(VLOOKUP(B36,stariCEnik!$B$6:$V$306,2,FALSE),REPLACE(B36,1,2,"MM"))</f>
        <v>MMS020</v>
      </c>
      <c r="O36" s="120" t="s">
        <v>147</v>
      </c>
      <c r="P36" s="122">
        <f t="shared" si="1"/>
        <v>1.1115537848605577</v>
      </c>
      <c r="Q36">
        <f t="shared" si="2"/>
        <v>15.06</v>
      </c>
      <c r="R36">
        <f t="shared" si="3"/>
        <v>15.813000000000001</v>
      </c>
    </row>
    <row r="37" spans="1:18" ht="45" customHeight="1">
      <c r="A37" s="10"/>
      <c r="B37" s="11" t="s">
        <v>148</v>
      </c>
      <c r="C37" s="7" t="s">
        <v>146</v>
      </c>
      <c r="D37" s="8">
        <v>5.84</v>
      </c>
      <c r="E37" s="159">
        <v>16.899999999999999</v>
      </c>
      <c r="F37" s="159">
        <v>17.100000000000001</v>
      </c>
      <c r="G37" s="159">
        <v>3.9</v>
      </c>
      <c r="H37" s="159">
        <v>0.34</v>
      </c>
      <c r="I37" t="str">
        <f>VLOOKUP(B37,stariCEnik!$B$6:$V$306,5,FALSE)</f>
        <v>Zaboj z blagom 2</v>
      </c>
      <c r="J37" s="128">
        <v>12.3</v>
      </c>
      <c r="K37">
        <v>11.23</v>
      </c>
      <c r="L37" s="127">
        <f t="shared" si="0"/>
        <v>15.01</v>
      </c>
      <c r="M37">
        <v>13.7</v>
      </c>
      <c r="N37" t="str">
        <f>IFERROR(VLOOKUP(B37,stariCEnik!$B$6:$V$306,2,FALSE),REPLACE(B37,1,2,"MM"))</f>
        <v>MMS021</v>
      </c>
      <c r="O37" s="120" t="s">
        <v>149</v>
      </c>
      <c r="P37" s="122">
        <f t="shared" si="1"/>
        <v>1.1061643835616439</v>
      </c>
      <c r="Q37">
        <f t="shared" si="2"/>
        <v>11.68</v>
      </c>
      <c r="R37">
        <f t="shared" si="3"/>
        <v>12.263999999999999</v>
      </c>
    </row>
    <row r="38" spans="1:18" ht="58.5" customHeight="1">
      <c r="A38" s="6"/>
      <c r="B38" s="6" t="s">
        <v>150</v>
      </c>
      <c r="C38" s="7" t="s">
        <v>151</v>
      </c>
      <c r="D38" s="8">
        <v>14.16</v>
      </c>
      <c r="E38" s="159">
        <v>21.2</v>
      </c>
      <c r="F38" s="159">
        <v>21.4</v>
      </c>
      <c r="G38" s="159">
        <v>10.5</v>
      </c>
      <c r="H38" s="159">
        <v>0.97</v>
      </c>
      <c r="I38" t="e">
        <f>VLOOKUP(B38,stariCEnik!$B$6:$V$306,5,FALSE)</f>
        <v>#N/A</v>
      </c>
      <c r="J38" s="128">
        <v>30</v>
      </c>
      <c r="K38" t="e">
        <v>#N/A</v>
      </c>
      <c r="L38" s="127">
        <f t="shared" si="0"/>
        <v>36.6</v>
      </c>
      <c r="M38" t="e">
        <v>#N/A</v>
      </c>
      <c r="N38" t="str">
        <f>IFERROR(VLOOKUP(B38,stariCEnik!$B$6:$V$306,2,FALSE),REPLACE(B38,1,2,"MM"))</f>
        <v>MMS024</v>
      </c>
      <c r="O38" s="120" t="s">
        <v>152</v>
      </c>
      <c r="P38" s="122">
        <f t="shared" si="1"/>
        <v>1.1186440677966103</v>
      </c>
      <c r="Q38">
        <f t="shared" si="2"/>
        <v>28.32</v>
      </c>
      <c r="R38">
        <f t="shared" si="3"/>
        <v>29.736000000000001</v>
      </c>
    </row>
    <row r="39" spans="1:18" ht="55.5" customHeight="1">
      <c r="A39" s="6"/>
      <c r="B39" s="6" t="s">
        <v>153</v>
      </c>
      <c r="C39" s="7" t="s">
        <v>154</v>
      </c>
      <c r="D39" s="8">
        <v>9.99</v>
      </c>
      <c r="E39" s="159">
        <v>23.9</v>
      </c>
      <c r="F39" s="159">
        <v>11.1</v>
      </c>
      <c r="G39" s="159">
        <v>10.5</v>
      </c>
      <c r="H39" s="159">
        <v>0.8</v>
      </c>
      <c r="I39" t="str">
        <f>VLOOKUP(B39,stariCEnik!$B$6:$V$306,5,FALSE)</f>
        <v>Stekleničke za okušanje</v>
      </c>
      <c r="J39" s="127">
        <f>ROUND(VLOOKUP(B39,stariCEnik!$B$6:$V$306,6,FALSE),2)</f>
        <v>21.73</v>
      </c>
      <c r="K39">
        <v>21.73</v>
      </c>
      <c r="L39" s="127">
        <f t="shared" si="0"/>
        <v>26.51</v>
      </c>
      <c r="M39">
        <v>26.51</v>
      </c>
      <c r="N39" t="str">
        <f>IFERROR(VLOOKUP(B39,stariCEnik!$B$6:$V$306,2,FALSE),REPLACE(B39,1,2,"MM"))</f>
        <v>MMS025</v>
      </c>
      <c r="O39" s="120" t="s">
        <v>155</v>
      </c>
      <c r="P39" s="122">
        <f t="shared" si="1"/>
        <v>1.1751751751751751</v>
      </c>
      <c r="Q39">
        <f t="shared" si="2"/>
        <v>19.98</v>
      </c>
      <c r="R39">
        <f t="shared" si="3"/>
        <v>20.979000000000003</v>
      </c>
    </row>
    <row r="40" spans="1:18" ht="43.5" customHeight="1">
      <c r="A40" s="6"/>
      <c r="B40" s="6" t="s">
        <v>156</v>
      </c>
      <c r="C40" s="7" t="s">
        <v>157</v>
      </c>
      <c r="D40" s="8">
        <v>11.99</v>
      </c>
      <c r="E40" s="159">
        <v>31</v>
      </c>
      <c r="F40" s="159">
        <v>11.1</v>
      </c>
      <c r="G40" s="159">
        <v>8.4</v>
      </c>
      <c r="H40" s="159">
        <v>0.6</v>
      </c>
      <c r="I40" t="e">
        <f>VLOOKUP(B40,stariCEnik!$B$6:$V$306,5,FALSE)</f>
        <v>#N/A</v>
      </c>
      <c r="J40" s="128">
        <v>25</v>
      </c>
      <c r="K40" t="e">
        <v>#N/A</v>
      </c>
      <c r="L40" s="127">
        <f t="shared" si="0"/>
        <v>30.5</v>
      </c>
      <c r="M40" t="e">
        <v>#N/A</v>
      </c>
      <c r="N40" t="str">
        <f>IFERROR(VLOOKUP(B40,stariCEnik!$B$6:$V$306,2,FALSE),REPLACE(B40,1,2,"MM"))</f>
        <v>MMS026</v>
      </c>
      <c r="O40" s="120" t="s">
        <v>158</v>
      </c>
      <c r="P40" s="122">
        <f t="shared" si="1"/>
        <v>1.085070892410342</v>
      </c>
      <c r="Q40">
        <f t="shared" si="2"/>
        <v>23.98</v>
      </c>
      <c r="R40">
        <f t="shared" si="3"/>
        <v>25.179000000000002</v>
      </c>
    </row>
    <row r="41" spans="1:18" ht="45" customHeight="1">
      <c r="A41" s="6"/>
      <c r="B41" s="6" t="s">
        <v>159</v>
      </c>
      <c r="C41" s="7" t="s">
        <v>160</v>
      </c>
      <c r="D41" s="8">
        <v>24.99</v>
      </c>
      <c r="E41" s="10">
        <v>36</v>
      </c>
      <c r="F41" s="10">
        <v>23.5</v>
      </c>
      <c r="G41" s="10">
        <v>12</v>
      </c>
      <c r="H41" s="10">
        <v>2.34</v>
      </c>
      <c r="I41" t="e">
        <f>VLOOKUP(B41,stariCEnik!$B$6:$V$306,5,FALSE)</f>
        <v>#N/A</v>
      </c>
      <c r="J41" s="128">
        <v>50.6</v>
      </c>
      <c r="K41" t="e">
        <v>#N/A</v>
      </c>
      <c r="L41" s="127">
        <f t="shared" si="0"/>
        <v>61.73</v>
      </c>
      <c r="M41" t="e">
        <v>#N/A</v>
      </c>
      <c r="N41" t="str">
        <f>IFERROR(VLOOKUP(B41,stariCEnik!$B$6:$V$306,2,FALSE),REPLACE(B41,1,2,"MM"))</f>
        <v>MMS027</v>
      </c>
      <c r="O41" s="120" t="s">
        <v>161</v>
      </c>
      <c r="P41" s="122">
        <f t="shared" si="1"/>
        <v>1.0248099239695878</v>
      </c>
      <c r="Q41">
        <f t="shared" si="2"/>
        <v>49.98</v>
      </c>
      <c r="R41">
        <f t="shared" si="3"/>
        <v>52.478999999999999</v>
      </c>
    </row>
    <row r="42" spans="1:18" ht="45" customHeight="1">
      <c r="A42" s="6"/>
      <c r="B42" s="6" t="s">
        <v>162</v>
      </c>
      <c r="C42" s="7" t="s">
        <v>163</v>
      </c>
      <c r="D42" s="8">
        <v>19.989999999999998</v>
      </c>
      <c r="E42" s="10"/>
      <c r="F42" s="10"/>
      <c r="G42" s="10"/>
      <c r="H42" s="10"/>
      <c r="I42" t="e">
        <f>VLOOKUP(B42,stariCEnik!$B$6:$V$306,5,FALSE)</f>
        <v>#N/A</v>
      </c>
      <c r="J42" s="128">
        <v>41</v>
      </c>
      <c r="K42" t="e">
        <v>#N/A</v>
      </c>
      <c r="L42" s="127">
        <f t="shared" si="0"/>
        <v>50.02</v>
      </c>
      <c r="M42" t="e">
        <v>#N/A</v>
      </c>
      <c r="N42" t="str">
        <f>IFERROR(VLOOKUP(B42,stariCEnik!$B$6:$V$306,2,FALSE),REPLACE(B42,1,2,"MM"))</f>
        <v>MMS027-S</v>
      </c>
      <c r="O42" s="120" t="s">
        <v>164</v>
      </c>
      <c r="P42" s="122">
        <f t="shared" si="1"/>
        <v>1.0510255127563783</v>
      </c>
      <c r="Q42">
        <f t="shared" si="2"/>
        <v>39.979999999999997</v>
      </c>
      <c r="R42">
        <f t="shared" si="3"/>
        <v>41.978999999999999</v>
      </c>
    </row>
    <row r="43" spans="1:18" ht="39" customHeight="1">
      <c r="A43" s="6"/>
      <c r="B43" s="9" t="s">
        <v>165</v>
      </c>
      <c r="C43" s="9" t="s">
        <v>166</v>
      </c>
      <c r="D43" s="8">
        <v>10.83</v>
      </c>
      <c r="E43" s="159">
        <v>40.200000000000003</v>
      </c>
      <c r="F43" s="159">
        <v>10.5</v>
      </c>
      <c r="G43" s="159">
        <v>5.5</v>
      </c>
      <c r="H43" s="159">
        <v>0.83</v>
      </c>
      <c r="I43" t="str">
        <f>VLOOKUP(B43,stariCEnik!$B$6:$V$306,5,FALSE)</f>
        <v>Valji za tipanje teskture</v>
      </c>
      <c r="J43" s="127">
        <f>ROUND(VLOOKUP(B43,stariCEnik!$B$6:$V$306,6,FALSE),2)</f>
        <v>23.49</v>
      </c>
      <c r="K43">
        <v>23.49</v>
      </c>
      <c r="L43" s="127">
        <f t="shared" si="0"/>
        <v>28.66</v>
      </c>
      <c r="M43">
        <v>28.66</v>
      </c>
      <c r="N43" t="str">
        <f>IFERROR(VLOOKUP(B43,stariCEnik!$B$6:$V$306,2,FALSE),REPLACE(B43,1,2,"MM"))</f>
        <v xml:space="preserve">MMS0029    </v>
      </c>
      <c r="O43" s="120" t="s">
        <v>167</v>
      </c>
      <c r="P43" s="122">
        <f t="shared" si="1"/>
        <v>1.1689750692520775</v>
      </c>
      <c r="Q43">
        <f t="shared" si="2"/>
        <v>21.66</v>
      </c>
      <c r="R43">
        <f t="shared" si="3"/>
        <v>22.743000000000002</v>
      </c>
    </row>
    <row r="44" spans="1:18" ht="61.5" customHeight="1">
      <c r="A44" s="6"/>
      <c r="B44" s="6" t="s">
        <v>168</v>
      </c>
      <c r="C44" s="7" t="s">
        <v>169</v>
      </c>
      <c r="D44" s="8">
        <v>27.49</v>
      </c>
      <c r="E44" s="159">
        <v>30.5</v>
      </c>
      <c r="F44" s="159">
        <v>30.5</v>
      </c>
      <c r="G44" s="159">
        <v>7</v>
      </c>
      <c r="H44" s="159">
        <v>1.75</v>
      </c>
      <c r="I44" t="str">
        <f>VLOOKUP(B44,stariCEnik!$B$6:$V$306,5,FALSE)</f>
        <v>Barvno primerjanje</v>
      </c>
      <c r="J44" s="128">
        <v>57.9</v>
      </c>
      <c r="K44">
        <v>52.87</v>
      </c>
      <c r="L44" s="127">
        <f t="shared" si="0"/>
        <v>70.64</v>
      </c>
      <c r="M44">
        <v>64.5</v>
      </c>
      <c r="N44" t="str">
        <f>IFERROR(VLOOKUP(B44,stariCEnik!$B$6:$V$306,2,FALSE),REPLACE(B44,1,2,"MM"))</f>
        <v>MMS030</v>
      </c>
      <c r="O44" s="120" t="s">
        <v>170</v>
      </c>
      <c r="P44" s="122">
        <f t="shared" si="1"/>
        <v>1.1062204437977448</v>
      </c>
      <c r="Q44">
        <f t="shared" si="2"/>
        <v>54.98</v>
      </c>
      <c r="R44">
        <f t="shared" si="3"/>
        <v>57.728999999999999</v>
      </c>
    </row>
    <row r="45" spans="1:18" ht="56.25" customHeight="1">
      <c r="A45" s="6"/>
      <c r="B45" s="6" t="s">
        <v>171</v>
      </c>
      <c r="C45" s="7" t="s">
        <v>172</v>
      </c>
      <c r="D45" s="8">
        <v>10.83</v>
      </c>
      <c r="E45" s="10"/>
      <c r="F45" s="10"/>
      <c r="G45" s="10"/>
      <c r="H45" s="10"/>
      <c r="I45" t="e">
        <f>VLOOKUP(B45,stariCEnik!$B$6:$V$306,5,FALSE)</f>
        <v>#N/A</v>
      </c>
      <c r="J45" s="128">
        <v>23</v>
      </c>
      <c r="K45" t="e">
        <v>#N/A</v>
      </c>
      <c r="L45" s="127">
        <f t="shared" si="0"/>
        <v>28.06</v>
      </c>
      <c r="M45" t="e">
        <v>#N/A</v>
      </c>
      <c r="N45" t="str">
        <f>IFERROR(VLOOKUP(B45,stariCEnik!$B$6:$V$306,2,FALSE),REPLACE(B45,1,2,"MM"))</f>
        <v>MMS032</v>
      </c>
      <c r="O45" s="120" t="s">
        <v>173</v>
      </c>
      <c r="P45" s="122">
        <f t="shared" si="1"/>
        <v>1.1237303785780242</v>
      </c>
      <c r="Q45">
        <f t="shared" si="2"/>
        <v>21.66</v>
      </c>
      <c r="R45">
        <f t="shared" si="3"/>
        <v>22.743000000000002</v>
      </c>
    </row>
    <row r="46" spans="1:18" ht="56.25" customHeight="1">
      <c r="A46" s="6"/>
      <c r="B46" s="6" t="s">
        <v>174</v>
      </c>
      <c r="C46" s="7" t="s">
        <v>175</v>
      </c>
      <c r="D46" s="8">
        <v>16.12</v>
      </c>
      <c r="E46" s="10"/>
      <c r="F46" s="10"/>
      <c r="G46" s="10"/>
      <c r="H46" s="10"/>
      <c r="I46" t="str">
        <f>VLOOKUP(B46,stariCEnik!$B$6:$V$306,5,FALSE)</f>
        <v>Skrivnostna škatla</v>
      </c>
      <c r="J46" s="127">
        <f>ROUND(VLOOKUP(B46,stariCEnik!$B$6:$V$306,6,FALSE),2)</f>
        <v>32.979999999999997</v>
      </c>
      <c r="K46">
        <v>32.979999999999997</v>
      </c>
      <c r="L46" s="127">
        <f t="shared" si="0"/>
        <v>40.24</v>
      </c>
      <c r="M46">
        <v>40.24</v>
      </c>
      <c r="N46" t="str">
        <f>IFERROR(VLOOKUP(B46,stariCEnik!$B$6:$V$306,2,FALSE),REPLACE(B46,1,2,"MM"))</f>
        <v>MMS031</v>
      </c>
      <c r="O46" s="120" t="s">
        <v>176</v>
      </c>
      <c r="P46" s="122">
        <f t="shared" si="1"/>
        <v>1.0459057071960296</v>
      </c>
      <c r="Q46">
        <f t="shared" si="2"/>
        <v>32.24</v>
      </c>
      <c r="R46">
        <f t="shared" si="3"/>
        <v>33.852000000000004</v>
      </c>
    </row>
    <row r="47" spans="1:18" ht="56.25" customHeight="1">
      <c r="A47" s="6"/>
      <c r="B47" s="6" t="s">
        <v>177</v>
      </c>
      <c r="C47" s="7" t="s">
        <v>178</v>
      </c>
      <c r="D47" s="8">
        <v>18.989999999999998</v>
      </c>
      <c r="E47" s="159">
        <v>16.2</v>
      </c>
      <c r="F47" s="159">
        <v>12.2</v>
      </c>
      <c r="G47" s="159">
        <v>6.8</v>
      </c>
      <c r="H47" s="159">
        <v>0.54</v>
      </c>
      <c r="I47" t="str">
        <f>VLOOKUP(B47,stariCEnik!$B$6:$V$306,5,FALSE)</f>
        <v>Termične sekleničke</v>
      </c>
      <c r="J47" s="127">
        <f>ROUND(VLOOKUP(B47,stariCEnik!$B$6:$V$306,6,FALSE),2)</f>
        <v>44.49</v>
      </c>
      <c r="K47">
        <v>44.49</v>
      </c>
      <c r="L47" s="127">
        <f t="shared" si="0"/>
        <v>54.28</v>
      </c>
      <c r="M47">
        <v>54.28</v>
      </c>
      <c r="N47" t="str">
        <f>IFERROR(VLOOKUP(B47,stariCEnik!$B$6:$V$306,2,FALSE),REPLACE(B47,1,2,"MM"))</f>
        <v>MMS033</v>
      </c>
      <c r="O47" s="120" t="s">
        <v>179</v>
      </c>
      <c r="P47" s="122">
        <f t="shared" si="1"/>
        <v>1.3428120063191158</v>
      </c>
      <c r="Q47">
        <f t="shared" si="2"/>
        <v>37.979999999999997</v>
      </c>
      <c r="R47">
        <f t="shared" si="3"/>
        <v>39.878999999999998</v>
      </c>
    </row>
    <row r="48" spans="1:18" ht="46.5" customHeight="1">
      <c r="A48" s="6"/>
      <c r="B48" s="6" t="s">
        <v>180</v>
      </c>
      <c r="C48" s="7" t="s">
        <v>181</v>
      </c>
      <c r="D48" s="8">
        <v>1.99</v>
      </c>
      <c r="E48" s="10"/>
      <c r="F48" s="10"/>
      <c r="G48" s="10"/>
      <c r="H48" s="10"/>
      <c r="I48" t="str">
        <f>VLOOKUP(B48,stariCEnik!$B$6:$V$306,5,FALSE)</f>
        <v>Preveza za oči</v>
      </c>
      <c r="J48" s="128">
        <v>4.4000000000000004</v>
      </c>
      <c r="K48">
        <v>3.36</v>
      </c>
      <c r="L48" s="127">
        <f t="shared" si="0"/>
        <v>5.37</v>
      </c>
      <c r="M48">
        <v>4.0999999999999996</v>
      </c>
      <c r="N48" t="str">
        <f>IFERROR(VLOOKUP(B48,stariCEnik!$B$6:$V$306,2,FALSE),REPLACE(B48,1,2,"MM"))</f>
        <v>MMS034</v>
      </c>
      <c r="O48" s="120" t="s">
        <v>182</v>
      </c>
      <c r="P48" s="122">
        <f t="shared" si="1"/>
        <v>1.2110552763819098</v>
      </c>
      <c r="Q48">
        <f t="shared" si="2"/>
        <v>3.98</v>
      </c>
      <c r="R48">
        <f t="shared" si="3"/>
        <v>4.1790000000000003</v>
      </c>
    </row>
    <row r="49" spans="1:18" ht="64.2" customHeight="1">
      <c r="A49" s="6"/>
      <c r="B49" s="6" t="s">
        <v>183</v>
      </c>
      <c r="C49" s="7" t="s">
        <v>184</v>
      </c>
      <c r="D49" s="8">
        <v>16.93</v>
      </c>
      <c r="E49" s="159">
        <v>35</v>
      </c>
      <c r="F49" s="159">
        <v>15.4</v>
      </c>
      <c r="G49" s="159">
        <v>3.5</v>
      </c>
      <c r="H49" s="159">
        <v>0.35</v>
      </c>
      <c r="I49" t="e">
        <f>VLOOKUP(B49,stariCEnik!$B$6:$V$306,5,FALSE)</f>
        <v>#N/A</v>
      </c>
      <c r="J49" s="128">
        <v>36</v>
      </c>
      <c r="K49" t="e">
        <v>#N/A</v>
      </c>
      <c r="L49" s="127">
        <f t="shared" si="0"/>
        <v>43.92</v>
      </c>
      <c r="M49" t="e">
        <v>#N/A</v>
      </c>
      <c r="N49" t="str">
        <f>IFERROR(VLOOKUP(B49,stariCEnik!$B$6:$V$306,2,FALSE),REPLACE(B49,1,2,"MM"))</f>
        <v>MMS0035</v>
      </c>
      <c r="O49" s="120" t="s">
        <v>185</v>
      </c>
      <c r="P49" s="122">
        <f t="shared" si="1"/>
        <v>1.1264028352037805</v>
      </c>
      <c r="Q49">
        <f t="shared" si="2"/>
        <v>33.86</v>
      </c>
      <c r="R49">
        <f t="shared" si="3"/>
        <v>35.553000000000004</v>
      </c>
    </row>
    <row r="50" spans="1:18" ht="64.2" customHeight="1">
      <c r="A50" s="6"/>
      <c r="B50" s="6" t="s">
        <v>186</v>
      </c>
      <c r="C50" s="7" t="s">
        <v>187</v>
      </c>
      <c r="D50" s="8">
        <v>4.3899999999999997</v>
      </c>
      <c r="E50" s="10"/>
      <c r="F50" s="10"/>
      <c r="G50" s="10"/>
      <c r="H50" s="10"/>
      <c r="I50" t="e">
        <f>VLOOKUP(B50,stariCEnik!$B$6:$V$306,5,FALSE)</f>
        <v>#N/A</v>
      </c>
      <c r="J50" s="128">
        <v>9.3000000000000007</v>
      </c>
      <c r="K50" t="e">
        <v>#N/A</v>
      </c>
      <c r="L50" s="127">
        <f t="shared" si="0"/>
        <v>11.35</v>
      </c>
      <c r="M50" t="e">
        <v>#N/A</v>
      </c>
      <c r="N50" t="str">
        <f>IFERROR(VLOOKUP(B50,stariCEnik!$B$6:$V$306,2,FALSE),REPLACE(B50,1,2,"MM"))</f>
        <v>MMS0036</v>
      </c>
      <c r="O50" s="120" t="s">
        <v>188</v>
      </c>
      <c r="P50" s="122">
        <f t="shared" si="1"/>
        <v>1.1184510250569479</v>
      </c>
      <c r="Q50">
        <f t="shared" si="2"/>
        <v>8.7799999999999994</v>
      </c>
      <c r="R50">
        <f t="shared" si="3"/>
        <v>9.2189999999999994</v>
      </c>
    </row>
    <row r="51" spans="1:18" ht="64.2" customHeight="1">
      <c r="A51" s="6"/>
      <c r="B51" s="15" t="s">
        <v>189</v>
      </c>
      <c r="C51" s="15" t="s">
        <v>190</v>
      </c>
      <c r="D51" s="8">
        <v>9.17</v>
      </c>
      <c r="E51" s="159">
        <v>14</v>
      </c>
      <c r="F51" s="159">
        <v>5.5</v>
      </c>
      <c r="G51" s="159">
        <v>6</v>
      </c>
      <c r="H51" s="159">
        <v>0.73</v>
      </c>
      <c r="I51" t="e">
        <f>VLOOKUP(B51,stariCEnik!$B$6:$V$306,5,FALSE)</f>
        <v>#N/A</v>
      </c>
      <c r="J51" s="128">
        <v>19.2</v>
      </c>
      <c r="K51" t="e">
        <v>#N/A</v>
      </c>
      <c r="L51" s="127">
        <f t="shared" si="0"/>
        <v>23.42</v>
      </c>
      <c r="M51" t="e">
        <v>#N/A</v>
      </c>
      <c r="N51" t="str">
        <f>IFERROR(VLOOKUP(B51,stariCEnik!$B$6:$V$306,2,FALSE),REPLACE(B51,1,2,"MM"))</f>
        <v>MMS0038</v>
      </c>
      <c r="O51" s="120" t="s">
        <v>191</v>
      </c>
      <c r="P51" s="122">
        <f t="shared" si="1"/>
        <v>1.0937840785169031</v>
      </c>
      <c r="Q51">
        <f t="shared" si="2"/>
        <v>18.34</v>
      </c>
      <c r="R51">
        <f t="shared" si="3"/>
        <v>19.257000000000001</v>
      </c>
    </row>
    <row r="52" spans="1:18" ht="64.2" customHeight="1">
      <c r="A52" s="6"/>
      <c r="B52" s="15" t="s">
        <v>192</v>
      </c>
      <c r="C52" s="15" t="s">
        <v>193</v>
      </c>
      <c r="D52" s="8">
        <v>9.99</v>
      </c>
      <c r="E52" s="159">
        <v>17</v>
      </c>
      <c r="F52" s="159">
        <v>6.5</v>
      </c>
      <c r="G52" s="159">
        <v>6.8</v>
      </c>
      <c r="H52" s="159">
        <v>1.3</v>
      </c>
      <c r="I52" t="e">
        <f>VLOOKUP(B52,stariCEnik!$B$6:$V$306,5,FALSE)</f>
        <v>#N/A</v>
      </c>
      <c r="J52" s="128">
        <v>20.9</v>
      </c>
      <c r="K52" t="e">
        <v>#N/A</v>
      </c>
      <c r="L52" s="127">
        <f t="shared" si="0"/>
        <v>25.5</v>
      </c>
      <c r="M52" t="e">
        <v>#N/A</v>
      </c>
      <c r="N52" t="str">
        <f>IFERROR(VLOOKUP(B52,stariCEnik!$B$6:$V$306,2,FALSE),REPLACE(B52,1,2,"MM"))</f>
        <v>MMS0039</v>
      </c>
      <c r="O52" s="120" t="s">
        <v>194</v>
      </c>
      <c r="P52" s="122">
        <f t="shared" si="1"/>
        <v>1.0920920920920918</v>
      </c>
      <c r="Q52">
        <f t="shared" si="2"/>
        <v>19.98</v>
      </c>
      <c r="R52">
        <f t="shared" si="3"/>
        <v>20.979000000000003</v>
      </c>
    </row>
    <row r="53" spans="1:18" ht="64.2" customHeight="1">
      <c r="A53" s="6"/>
      <c r="B53" s="6" t="s">
        <v>195</v>
      </c>
      <c r="C53" s="7" t="s">
        <v>196</v>
      </c>
      <c r="D53" s="8">
        <v>45.99</v>
      </c>
      <c r="E53" s="10"/>
      <c r="F53" s="10"/>
      <c r="G53" s="10"/>
      <c r="H53" s="10"/>
      <c r="I53" t="e">
        <f>VLOOKUP(B53,stariCEnik!$B$6:$V$306,5,FALSE)</f>
        <v>#N/A</v>
      </c>
      <c r="J53" s="128">
        <v>96.6</v>
      </c>
      <c r="K53" t="e">
        <v>#N/A</v>
      </c>
      <c r="L53" s="127">
        <f t="shared" si="0"/>
        <v>117.85</v>
      </c>
      <c r="M53" t="e">
        <v>#N/A</v>
      </c>
      <c r="N53" t="str">
        <f>IFERROR(VLOOKUP(B53,stariCEnik!$B$6:$V$306,2,FALSE),REPLACE(B53,1,2,"MM"))</f>
        <v>MMS0037</v>
      </c>
      <c r="O53" s="120" t="s">
        <v>197</v>
      </c>
      <c r="P53" s="122">
        <f t="shared" si="1"/>
        <v>1.1004566210045659</v>
      </c>
      <c r="Q53">
        <f t="shared" si="2"/>
        <v>91.98</v>
      </c>
      <c r="R53">
        <f t="shared" si="3"/>
        <v>96.579000000000008</v>
      </c>
    </row>
    <row r="54" spans="1:18" ht="53.25" customHeight="1">
      <c r="A54" s="10"/>
      <c r="B54" s="11" t="s">
        <v>198</v>
      </c>
      <c r="C54" s="7" t="s">
        <v>199</v>
      </c>
      <c r="D54" s="8">
        <v>25.43</v>
      </c>
      <c r="E54" s="159">
        <v>34</v>
      </c>
      <c r="F54" s="159">
        <v>33</v>
      </c>
      <c r="G54" s="159">
        <v>8</v>
      </c>
      <c r="H54" s="159">
        <v>2.19</v>
      </c>
      <c r="I54" t="str">
        <f>VLOOKUP(B54,stariCEnik!$B$6:$V$306,5,FALSE)</f>
        <v>Ura</v>
      </c>
      <c r="J54" s="127">
        <f>ROUND(VLOOKUP(B54,stariCEnik!$B$6:$V$306,6,FALSE),2)</f>
        <v>51.5</v>
      </c>
      <c r="K54">
        <v>51.5</v>
      </c>
      <c r="L54" s="127">
        <f t="shared" si="0"/>
        <v>62.83</v>
      </c>
      <c r="M54">
        <v>62.83</v>
      </c>
      <c r="N54" t="str">
        <f>IFERROR(VLOOKUP(B54,stariCEnik!$B$6:$V$306,2,FALSE),REPLACE(B54,1,2,"MM"))</f>
        <v>MMP001</v>
      </c>
      <c r="O54" s="120" t="s">
        <v>200</v>
      </c>
      <c r="P54" s="122">
        <f t="shared" si="1"/>
        <v>1.0251671254423909</v>
      </c>
      <c r="Q54">
        <f t="shared" si="2"/>
        <v>50.86</v>
      </c>
      <c r="R54">
        <f t="shared" si="3"/>
        <v>53.402999999999999</v>
      </c>
    </row>
    <row r="55" spans="1:18" ht="53.25" customHeight="1">
      <c r="A55" s="10"/>
      <c r="B55" s="11" t="s">
        <v>201</v>
      </c>
      <c r="C55" s="7" t="s">
        <v>202</v>
      </c>
      <c r="D55" s="8">
        <v>5.99</v>
      </c>
      <c r="E55" s="159">
        <v>28.8</v>
      </c>
      <c r="F55" s="159">
        <v>28.8</v>
      </c>
      <c r="G55" s="159">
        <v>3.1</v>
      </c>
      <c r="H55" s="159">
        <v>0.57999999999999996</v>
      </c>
      <c r="I55" t="e">
        <f>VLOOKUP(B55,stariCEnik!$B$6:$V$306,5,FALSE)</f>
        <v>#N/A</v>
      </c>
      <c r="J55" s="127">
        <f>ROUND(L55/1.22,2)</f>
        <v>12.82</v>
      </c>
      <c r="K55" t="e">
        <v>#N/A</v>
      </c>
      <c r="L55" s="127">
        <v>15.64</v>
      </c>
      <c r="M55" t="e">
        <v>#N/A</v>
      </c>
      <c r="N55" t="str">
        <f>IFERROR(VLOOKUP(B55,stariCEnik!$B$6:$V$306,2,FALSE),REPLACE(B55,1,2,"MM"))</f>
        <v>MMP002</v>
      </c>
      <c r="O55" s="120" t="s">
        <v>203</v>
      </c>
      <c r="P55" s="122">
        <f t="shared" si="1"/>
        <v>1.1402337228714523</v>
      </c>
      <c r="Q55">
        <f t="shared" si="2"/>
        <v>11.98</v>
      </c>
      <c r="R55">
        <f t="shared" si="3"/>
        <v>12.579000000000001</v>
      </c>
    </row>
    <row r="56" spans="1:18" ht="63" customHeight="1">
      <c r="A56" s="10"/>
      <c r="B56" s="11" t="s">
        <v>204</v>
      </c>
      <c r="C56" s="7" t="s">
        <v>205</v>
      </c>
      <c r="D56" s="8">
        <v>35.17</v>
      </c>
      <c r="E56" s="159">
        <v>34.99</v>
      </c>
      <c r="F56" s="159">
        <v>34.700000000000003</v>
      </c>
      <c r="G56" s="159">
        <v>98</v>
      </c>
      <c r="H56" s="159">
        <v>5.5</v>
      </c>
      <c r="I56" t="str">
        <f>VLOOKUP(B56,stariCEnik!$B$6:$V$306,5,FALSE)</f>
        <v>Stojalo za 12 okvirjev</v>
      </c>
      <c r="J56" s="128">
        <v>73.599999999999994</v>
      </c>
      <c r="K56">
        <v>68.11</v>
      </c>
      <c r="L56" s="127">
        <f t="shared" si="0"/>
        <v>89.79</v>
      </c>
      <c r="M56">
        <v>83.09</v>
      </c>
      <c r="N56" t="str">
        <f>IFERROR(VLOOKUP(B56,stariCEnik!$B$6:$V$306,2,FALSE),REPLACE(B56,1,2,"MM"))</f>
        <v>MMP003</v>
      </c>
      <c r="O56" s="120" t="s">
        <v>206</v>
      </c>
      <c r="P56" s="122">
        <f t="shared" si="1"/>
        <v>1.0926926357691213</v>
      </c>
      <c r="Q56">
        <f t="shared" si="2"/>
        <v>70.34</v>
      </c>
      <c r="R56">
        <f t="shared" si="3"/>
        <v>73.857000000000014</v>
      </c>
    </row>
    <row r="57" spans="1:18" ht="40.5" customHeight="1">
      <c r="A57" s="10"/>
      <c r="B57" s="11" t="s">
        <v>207</v>
      </c>
      <c r="C57" s="12" t="s">
        <v>208</v>
      </c>
      <c r="D57" s="8">
        <v>19.329999999999998</v>
      </c>
      <c r="E57" s="159">
        <v>34</v>
      </c>
      <c r="F57" s="159">
        <v>36.5</v>
      </c>
      <c r="G57" s="159">
        <v>8</v>
      </c>
      <c r="H57" s="159">
        <v>1.4</v>
      </c>
      <c r="I57" t="str">
        <f>VLOOKUP(B57,stariCEnik!$B$6:$V$306,5,FALSE)</f>
        <v>Stojalo za 6 okvirjev</v>
      </c>
      <c r="J57" s="128">
        <v>41</v>
      </c>
      <c r="K57">
        <v>37.17</v>
      </c>
      <c r="L57" s="127">
        <f t="shared" si="0"/>
        <v>50.02</v>
      </c>
      <c r="M57">
        <v>45.35</v>
      </c>
      <c r="N57" t="str">
        <f>IFERROR(VLOOKUP(B57,stariCEnik!$B$6:$V$306,2,FALSE),REPLACE(B57,1,2,"MM"))</f>
        <v>MMP004</v>
      </c>
      <c r="O57" s="120" t="s">
        <v>209</v>
      </c>
      <c r="P57" s="122">
        <f t="shared" si="1"/>
        <v>1.1210553543714434</v>
      </c>
      <c r="Q57">
        <f t="shared" si="2"/>
        <v>38.659999999999997</v>
      </c>
      <c r="R57">
        <f t="shared" si="3"/>
        <v>40.592999999999996</v>
      </c>
    </row>
    <row r="58" spans="1:18" ht="45.75" customHeight="1">
      <c r="A58" s="10"/>
      <c r="B58" s="11" t="s">
        <v>210</v>
      </c>
      <c r="C58" s="161" t="s">
        <v>211</v>
      </c>
      <c r="D58" s="8">
        <v>4.99</v>
      </c>
      <c r="E58" s="159">
        <v>30.8</v>
      </c>
      <c r="F58" s="159">
        <v>30</v>
      </c>
      <c r="G58" s="159">
        <v>1.7</v>
      </c>
      <c r="H58" s="159">
        <v>0.25</v>
      </c>
      <c r="I58" t="str">
        <f>VLOOKUP(B58,stariCEnik!$B$6:$V$306,5,FALSE)</f>
        <v>Okvir za zapenjanje: mali gumbi</v>
      </c>
      <c r="J58" s="127">
        <f>ROUND(VLOOKUP(B58,stariCEnik!$B$6:$V$306,6,FALSE),2)</f>
        <v>10.93</v>
      </c>
      <c r="K58">
        <v>10.93</v>
      </c>
      <c r="L58" s="127">
        <f t="shared" si="0"/>
        <v>13.33</v>
      </c>
      <c r="M58">
        <v>13.33</v>
      </c>
      <c r="N58" t="str">
        <f>IFERROR(VLOOKUP(B58,stariCEnik!$B$6:$V$306,2,FALSE),REPLACE(B58,1,2,"MM"))</f>
        <v>MMP005</v>
      </c>
      <c r="O58" s="120" t="s">
        <v>212</v>
      </c>
      <c r="P58" s="122">
        <f t="shared" si="1"/>
        <v>1.1903807615230457</v>
      </c>
      <c r="Q58">
        <f t="shared" si="2"/>
        <v>9.98</v>
      </c>
      <c r="R58">
        <f t="shared" si="3"/>
        <v>10.479000000000001</v>
      </c>
    </row>
    <row r="59" spans="1:18" ht="45.75" customHeight="1">
      <c r="A59" s="10"/>
      <c r="B59" s="11" t="s">
        <v>213</v>
      </c>
      <c r="C59" s="161" t="s">
        <v>214</v>
      </c>
      <c r="D59" s="8">
        <v>7.99</v>
      </c>
      <c r="E59" s="159">
        <v>30.8</v>
      </c>
      <c r="F59" s="159">
        <v>30</v>
      </c>
      <c r="G59" s="159">
        <v>1.7</v>
      </c>
      <c r="H59" s="159">
        <v>0.25</v>
      </c>
      <c r="I59" t="e">
        <f>VLOOKUP(B59,stariCEnik!$B$6:$V$306,5,FALSE)</f>
        <v>#N/A</v>
      </c>
      <c r="J59" s="128">
        <v>16.899999999999999</v>
      </c>
      <c r="K59" t="e">
        <v>#N/A</v>
      </c>
      <c r="L59" s="127">
        <f t="shared" si="0"/>
        <v>20.62</v>
      </c>
      <c r="M59" t="e">
        <v>#N/A</v>
      </c>
      <c r="N59" t="str">
        <f>IFERROR(VLOOKUP(B59,stariCEnik!$B$6:$V$306,2,FALSE),REPLACE(B59,1,2,"MM"))</f>
        <v>MMP005-2</v>
      </c>
      <c r="O59" s="120" t="s">
        <v>215</v>
      </c>
      <c r="P59" s="122">
        <f t="shared" si="1"/>
        <v>1.1151439299123904</v>
      </c>
      <c r="Q59">
        <f t="shared" si="2"/>
        <v>15.98</v>
      </c>
      <c r="R59">
        <f t="shared" si="3"/>
        <v>16.779</v>
      </c>
    </row>
    <row r="60" spans="1:18" ht="46.5" customHeight="1">
      <c r="A60" s="10"/>
      <c r="B60" s="11" t="s">
        <v>216</v>
      </c>
      <c r="C60" s="161" t="s">
        <v>217</v>
      </c>
      <c r="D60" s="8">
        <v>4.99</v>
      </c>
      <c r="E60" s="159">
        <v>30.8</v>
      </c>
      <c r="F60" s="159">
        <v>30</v>
      </c>
      <c r="G60" s="159">
        <v>1.7</v>
      </c>
      <c r="H60" s="159">
        <v>0.25</v>
      </c>
      <c r="I60" t="str">
        <f>VLOOKUP(B60,stariCEnik!$B$6:$V$306,5,FALSE)</f>
        <v>Okvir za zapenjanje: veliki gumbi</v>
      </c>
      <c r="J60" s="127">
        <f>ROUND(VLOOKUP(B60,stariCEnik!$B$6:$V$306,6,FALSE),2)</f>
        <v>10.93</v>
      </c>
      <c r="K60">
        <v>10.93</v>
      </c>
      <c r="L60" s="127">
        <f t="shared" si="0"/>
        <v>13.33</v>
      </c>
      <c r="M60">
        <v>13.33</v>
      </c>
      <c r="N60" t="str">
        <f>IFERROR(VLOOKUP(B60,stariCEnik!$B$6:$V$306,2,FALSE),REPLACE(B60,1,2,"MM"))</f>
        <v>MMP006</v>
      </c>
      <c r="O60" s="120" t="s">
        <v>218</v>
      </c>
      <c r="P60" s="122">
        <f t="shared" si="1"/>
        <v>1.1903807615230457</v>
      </c>
      <c r="Q60">
        <f t="shared" si="2"/>
        <v>9.98</v>
      </c>
      <c r="R60">
        <f t="shared" si="3"/>
        <v>10.479000000000001</v>
      </c>
    </row>
    <row r="61" spans="1:18" ht="45.75" customHeight="1">
      <c r="A61" s="10"/>
      <c r="B61" s="11" t="s">
        <v>219</v>
      </c>
      <c r="C61" s="161" t="s">
        <v>220</v>
      </c>
      <c r="D61" s="8">
        <v>7.99</v>
      </c>
      <c r="E61" s="159">
        <v>30.8</v>
      </c>
      <c r="F61" s="159">
        <v>30</v>
      </c>
      <c r="G61" s="159">
        <v>1.7</v>
      </c>
      <c r="H61" s="159">
        <v>0.25</v>
      </c>
      <c r="I61" t="e">
        <f>VLOOKUP(B61,stariCEnik!$B$6:$V$306,5,FALSE)</f>
        <v>#N/A</v>
      </c>
      <c r="J61" s="128">
        <v>16.899999999999999</v>
      </c>
      <c r="K61" t="e">
        <v>#N/A</v>
      </c>
      <c r="L61" s="127">
        <f t="shared" si="0"/>
        <v>20.62</v>
      </c>
      <c r="M61" t="e">
        <v>#N/A</v>
      </c>
      <c r="N61" t="str">
        <f>IFERROR(VLOOKUP(B61,stariCEnik!$B$6:$V$306,2,FALSE),REPLACE(B61,1,2,"MM"))</f>
        <v>MMP006-2</v>
      </c>
      <c r="O61" s="120" t="s">
        <v>221</v>
      </c>
      <c r="P61" s="122">
        <f t="shared" si="1"/>
        <v>1.1151439299123904</v>
      </c>
      <c r="Q61">
        <f t="shared" si="2"/>
        <v>15.98</v>
      </c>
      <c r="R61">
        <f t="shared" si="3"/>
        <v>16.779</v>
      </c>
    </row>
    <row r="62" spans="1:18" ht="45.75" customHeight="1">
      <c r="A62" s="10"/>
      <c r="B62" s="11" t="s">
        <v>222</v>
      </c>
      <c r="C62" s="161" t="s">
        <v>223</v>
      </c>
      <c r="D62" s="8">
        <v>4.99</v>
      </c>
      <c r="E62" s="159">
        <v>30.8</v>
      </c>
      <c r="F62" s="159">
        <v>30</v>
      </c>
      <c r="G62" s="159">
        <v>1.7</v>
      </c>
      <c r="H62" s="159">
        <v>0.25</v>
      </c>
      <c r="I62" t="str">
        <f>VLOOKUP(B62,stariCEnik!$B$6:$V$306,5,FALSE)</f>
        <v>Okvir z svilenimi takci - zavezovanje pentlje</v>
      </c>
      <c r="J62" s="127">
        <f>ROUND(VLOOKUP(B62,stariCEnik!$B$6:$V$306,6,FALSE),2)</f>
        <v>10.93</v>
      </c>
      <c r="K62">
        <v>10.93</v>
      </c>
      <c r="L62" s="127">
        <f t="shared" si="0"/>
        <v>13.33</v>
      </c>
      <c r="M62">
        <v>13.33</v>
      </c>
      <c r="N62" t="str">
        <f>IFERROR(VLOOKUP(B62,stariCEnik!$B$6:$V$306,2,FALSE),REPLACE(B62,1,2,"MM"))</f>
        <v>MMP007</v>
      </c>
      <c r="O62" s="120" t="s">
        <v>224</v>
      </c>
      <c r="P62" s="122">
        <f t="shared" si="1"/>
        <v>1.1903807615230457</v>
      </c>
      <c r="Q62">
        <f t="shared" si="2"/>
        <v>9.98</v>
      </c>
      <c r="R62">
        <f t="shared" si="3"/>
        <v>10.479000000000001</v>
      </c>
    </row>
    <row r="63" spans="1:18" ht="45.75" customHeight="1">
      <c r="A63" s="10"/>
      <c r="B63" s="11" t="s">
        <v>225</v>
      </c>
      <c r="C63" s="161" t="s">
        <v>226</v>
      </c>
      <c r="D63" s="8">
        <v>7.99</v>
      </c>
      <c r="E63" s="159">
        <v>30.8</v>
      </c>
      <c r="F63" s="159">
        <v>30</v>
      </c>
      <c r="G63" s="159">
        <v>1.7</v>
      </c>
      <c r="H63" s="159">
        <v>0.25</v>
      </c>
      <c r="I63" t="e">
        <f>VLOOKUP(B63,stariCEnik!$B$6:$V$306,5,FALSE)</f>
        <v>#N/A</v>
      </c>
      <c r="J63" s="128">
        <v>16.899999999999999</v>
      </c>
      <c r="K63" t="e">
        <v>#N/A</v>
      </c>
      <c r="L63" s="127">
        <f t="shared" si="0"/>
        <v>20.62</v>
      </c>
      <c r="M63" t="e">
        <v>#N/A</v>
      </c>
      <c r="N63" t="str">
        <f>IFERROR(VLOOKUP(B63,stariCEnik!$B$6:$V$306,2,FALSE),REPLACE(B63,1,2,"MM"))</f>
        <v>MMP007-2</v>
      </c>
      <c r="O63" s="120" t="s">
        <v>227</v>
      </c>
      <c r="P63" s="122">
        <f t="shared" si="1"/>
        <v>1.1151439299123904</v>
      </c>
      <c r="Q63">
        <f t="shared" si="2"/>
        <v>15.98</v>
      </c>
      <c r="R63">
        <f t="shared" si="3"/>
        <v>16.779</v>
      </c>
    </row>
    <row r="64" spans="1:18" ht="48.75" customHeight="1">
      <c r="A64" s="10"/>
      <c r="B64" s="11" t="s">
        <v>228</v>
      </c>
      <c r="C64" s="161" t="s">
        <v>229</v>
      </c>
      <c r="D64" s="8">
        <v>4.99</v>
      </c>
      <c r="E64" s="159">
        <v>30.8</v>
      </c>
      <c r="F64" s="159">
        <v>30</v>
      </c>
      <c r="G64" s="159">
        <v>1.7</v>
      </c>
      <c r="H64" s="159">
        <v>0.25</v>
      </c>
      <c r="I64" t="str">
        <f>VLOOKUP(B64,stariCEnik!$B$6:$V$306,5,FALSE)</f>
        <v>Okvir za zapenjanje: posamezna vezalka</v>
      </c>
      <c r="J64" s="127">
        <f>ROUND(VLOOKUP(B64,stariCEnik!$B$6:$V$306,6,FALSE),2)</f>
        <v>10.93</v>
      </c>
      <c r="K64">
        <v>10.93</v>
      </c>
      <c r="L64" s="127">
        <f t="shared" si="0"/>
        <v>13.33</v>
      </c>
      <c r="M64">
        <v>13.33</v>
      </c>
      <c r="N64" t="str">
        <f>IFERROR(VLOOKUP(B64,stariCEnik!$B$6:$V$306,2,FALSE),REPLACE(B64,1,2,"MM"))</f>
        <v>MMP008</v>
      </c>
      <c r="O64" s="120" t="s">
        <v>230</v>
      </c>
      <c r="P64" s="122">
        <f t="shared" si="1"/>
        <v>1.1903807615230457</v>
      </c>
      <c r="Q64">
        <f t="shared" si="2"/>
        <v>9.98</v>
      </c>
      <c r="R64">
        <f t="shared" si="3"/>
        <v>10.479000000000001</v>
      </c>
    </row>
    <row r="65" spans="1:18" ht="45.75" customHeight="1">
      <c r="A65" s="10"/>
      <c r="B65" s="11" t="s">
        <v>231</v>
      </c>
      <c r="C65" s="161" t="s">
        <v>232</v>
      </c>
      <c r="D65" s="8">
        <v>7.99</v>
      </c>
      <c r="E65" s="159">
        <v>30.8</v>
      </c>
      <c r="F65" s="159">
        <v>30</v>
      </c>
      <c r="G65" s="159">
        <v>1.7</v>
      </c>
      <c r="H65" s="159">
        <v>0.25</v>
      </c>
      <c r="I65" t="e">
        <f>VLOOKUP(B65,stariCEnik!$B$6:$V$306,5,FALSE)</f>
        <v>#N/A</v>
      </c>
      <c r="J65" s="128">
        <v>16.899999999999999</v>
      </c>
      <c r="K65" t="e">
        <v>#N/A</v>
      </c>
      <c r="L65" s="127">
        <f t="shared" si="0"/>
        <v>20.62</v>
      </c>
      <c r="M65" t="e">
        <v>#N/A</v>
      </c>
      <c r="N65" t="str">
        <f>IFERROR(VLOOKUP(B65,stariCEnik!$B$6:$V$306,2,FALSE),REPLACE(B65,1,2,"MM"))</f>
        <v>MMP008-2</v>
      </c>
      <c r="O65" s="120" t="s">
        <v>233</v>
      </c>
      <c r="P65" s="122">
        <f t="shared" si="1"/>
        <v>1.1151439299123904</v>
      </c>
      <c r="Q65">
        <f t="shared" si="2"/>
        <v>15.98</v>
      </c>
      <c r="R65">
        <f t="shared" si="3"/>
        <v>16.779</v>
      </c>
    </row>
    <row r="66" spans="1:18" ht="45" customHeight="1">
      <c r="A66" s="6"/>
      <c r="B66" s="6" t="s">
        <v>234</v>
      </c>
      <c r="C66" s="7" t="s">
        <v>235</v>
      </c>
      <c r="D66" s="8">
        <v>4.99</v>
      </c>
      <c r="E66" s="159">
        <v>30.8</v>
      </c>
      <c r="F66" s="159">
        <v>30</v>
      </c>
      <c r="G66" s="159">
        <v>1.7</v>
      </c>
      <c r="H66" s="159">
        <v>0.25</v>
      </c>
      <c r="I66" t="str">
        <f>VLOOKUP(B66,stariCEnik!$B$6:$V$306,5,FALSE)</f>
        <v>Okvir z varnostno sponko</v>
      </c>
      <c r="J66" s="127">
        <f>ROUND(VLOOKUP(B66,stariCEnik!$B$6:$V$306,6,FALSE),2)</f>
        <v>10.93</v>
      </c>
      <c r="K66">
        <v>10.93</v>
      </c>
      <c r="L66" s="127">
        <f t="shared" si="0"/>
        <v>13.33</v>
      </c>
      <c r="M66">
        <v>13.33</v>
      </c>
      <c r="N66" t="str">
        <f>IFERROR(VLOOKUP(B66,stariCEnik!$B$6:$V$306,2,FALSE),REPLACE(B66,1,2,"MM"))</f>
        <v>MMP009</v>
      </c>
      <c r="O66" s="120" t="s">
        <v>236</v>
      </c>
      <c r="P66" s="122">
        <f t="shared" si="1"/>
        <v>1.1903807615230457</v>
      </c>
      <c r="Q66">
        <f t="shared" si="2"/>
        <v>9.98</v>
      </c>
      <c r="R66">
        <f t="shared" si="3"/>
        <v>10.479000000000001</v>
      </c>
    </row>
    <row r="67" spans="1:18" ht="45" customHeight="1">
      <c r="A67" s="6"/>
      <c r="B67" s="6" t="s">
        <v>237</v>
      </c>
      <c r="C67" s="7" t="s">
        <v>238</v>
      </c>
      <c r="D67" s="8">
        <v>7.99</v>
      </c>
      <c r="E67" s="159">
        <v>30.8</v>
      </c>
      <c r="F67" s="159">
        <v>30</v>
      </c>
      <c r="G67" s="159">
        <v>1.7</v>
      </c>
      <c r="H67" s="159">
        <v>0.25</v>
      </c>
      <c r="I67" t="e">
        <f>VLOOKUP(B67,stariCEnik!$B$6:$V$306,5,FALSE)</f>
        <v>#N/A</v>
      </c>
      <c r="J67" s="128">
        <v>16.899999999999999</v>
      </c>
      <c r="K67" t="e">
        <v>#N/A</v>
      </c>
      <c r="L67" s="127">
        <f t="shared" ref="L67:L130" si="4">ROUND(J67*1.22,2)</f>
        <v>20.62</v>
      </c>
      <c r="M67" t="e">
        <v>#N/A</v>
      </c>
      <c r="N67" t="str">
        <f>IFERROR(VLOOKUP(B67,stariCEnik!$B$6:$V$306,2,FALSE),REPLACE(B67,1,2,"MM"))</f>
        <v>MMP009-2</v>
      </c>
      <c r="O67" s="120" t="s">
        <v>239</v>
      </c>
      <c r="P67" s="122">
        <f t="shared" ref="P67:P130" si="5">J67/D67-1</f>
        <v>1.1151439299123904</v>
      </c>
      <c r="Q67">
        <f t="shared" ref="Q67:Q130" si="6">D67*2</f>
        <v>15.98</v>
      </c>
      <c r="R67">
        <f t="shared" ref="R67:R130" si="7">D67*2.1</f>
        <v>16.779</v>
      </c>
    </row>
    <row r="68" spans="1:18" ht="42" customHeight="1">
      <c r="A68" s="10"/>
      <c r="B68" s="6" t="s">
        <v>240</v>
      </c>
      <c r="C68" s="161" t="s">
        <v>241</v>
      </c>
      <c r="D68" s="8">
        <v>4.99</v>
      </c>
      <c r="E68" s="159">
        <v>30.8</v>
      </c>
      <c r="F68" s="159">
        <v>30</v>
      </c>
      <c r="G68" s="159">
        <v>1.7</v>
      </c>
      <c r="H68" s="159">
        <v>0.25</v>
      </c>
      <c r="I68" t="str">
        <f>VLOOKUP(B68,stariCEnik!$B$6:$V$306,5,FALSE)</f>
        <v>Okvir za zapenjanje z zatiči</v>
      </c>
      <c r="J68" s="127">
        <f>ROUND(VLOOKUP(B68,stariCEnik!$B$6:$V$306,6,FALSE),2)</f>
        <v>10.93</v>
      </c>
      <c r="K68">
        <v>10.93</v>
      </c>
      <c r="L68" s="127">
        <f t="shared" si="4"/>
        <v>13.33</v>
      </c>
      <c r="M68">
        <v>13.33</v>
      </c>
      <c r="N68" t="str">
        <f>IFERROR(VLOOKUP(B68,stariCEnik!$B$6:$V$306,2,FALSE),REPLACE(B68,1,2,"MM"))</f>
        <v>MMP0010</v>
      </c>
      <c r="O68" s="120" t="s">
        <v>242</v>
      </c>
      <c r="P68" s="122">
        <f t="shared" si="5"/>
        <v>1.1903807615230457</v>
      </c>
      <c r="Q68">
        <f t="shared" si="6"/>
        <v>9.98</v>
      </c>
      <c r="R68">
        <f t="shared" si="7"/>
        <v>10.479000000000001</v>
      </c>
    </row>
    <row r="69" spans="1:18" ht="42" customHeight="1">
      <c r="A69" s="10"/>
      <c r="B69" s="6" t="s">
        <v>243</v>
      </c>
      <c r="C69" s="161" t="s">
        <v>244</v>
      </c>
      <c r="D69" s="8">
        <v>7.99</v>
      </c>
      <c r="E69" s="159">
        <v>30.8</v>
      </c>
      <c r="F69" s="159">
        <v>30</v>
      </c>
      <c r="G69" s="159">
        <v>1.7</v>
      </c>
      <c r="H69" s="159">
        <v>0.25</v>
      </c>
      <c r="I69" t="e">
        <f>VLOOKUP(B69,stariCEnik!$B$6:$V$306,5,FALSE)</f>
        <v>#N/A</v>
      </c>
      <c r="J69" s="128">
        <v>16.899999999999999</v>
      </c>
      <c r="K69" t="e">
        <v>#N/A</v>
      </c>
      <c r="L69" s="127">
        <f t="shared" si="4"/>
        <v>20.62</v>
      </c>
      <c r="M69" t="e">
        <v>#N/A</v>
      </c>
      <c r="N69" t="str">
        <f>IFERROR(VLOOKUP(B69,stariCEnik!$B$6:$V$306,2,FALSE),REPLACE(B69,1,2,"MM"))</f>
        <v>MMP0010-2</v>
      </c>
      <c r="O69" s="120" t="s">
        <v>245</v>
      </c>
      <c r="P69" s="122">
        <f t="shared" si="5"/>
        <v>1.1151439299123904</v>
      </c>
      <c r="Q69">
        <f t="shared" si="6"/>
        <v>15.98</v>
      </c>
      <c r="R69">
        <f t="shared" si="7"/>
        <v>16.779</v>
      </c>
    </row>
    <row r="70" spans="1:18" ht="43.5" customHeight="1">
      <c r="A70" s="10"/>
      <c r="B70" s="6" t="s">
        <v>246</v>
      </c>
      <c r="C70" s="161" t="s">
        <v>247</v>
      </c>
      <c r="D70" s="8">
        <v>4.99</v>
      </c>
      <c r="E70" s="159">
        <v>30.8</v>
      </c>
      <c r="F70" s="159">
        <v>30</v>
      </c>
      <c r="G70" s="159">
        <v>1.7</v>
      </c>
      <c r="H70" s="159">
        <v>0.25</v>
      </c>
      <c r="I70" t="str">
        <f>VLOOKUP(B70,stariCEnik!$B$6:$V$306,5,FALSE)</f>
        <v>Okvir za zapenjanje: zaklopni gumbi (drukerji)</v>
      </c>
      <c r="J70" s="127">
        <f>ROUND(VLOOKUP(B70,stariCEnik!$B$6:$V$306,6,FALSE),2)</f>
        <v>10.93</v>
      </c>
      <c r="K70">
        <v>10.93</v>
      </c>
      <c r="L70" s="127">
        <f t="shared" si="4"/>
        <v>13.33</v>
      </c>
      <c r="M70">
        <v>13.33</v>
      </c>
      <c r="N70" t="str">
        <f>IFERROR(VLOOKUP(B70,stariCEnik!$B$6:$V$306,2,FALSE),REPLACE(B70,1,2,"MM"))</f>
        <v>MMP0011</v>
      </c>
      <c r="O70" s="120" t="s">
        <v>248</v>
      </c>
      <c r="P70" s="122">
        <f t="shared" si="5"/>
        <v>1.1903807615230457</v>
      </c>
      <c r="Q70">
        <f t="shared" si="6"/>
        <v>9.98</v>
      </c>
      <c r="R70">
        <f t="shared" si="7"/>
        <v>10.479000000000001</v>
      </c>
    </row>
    <row r="71" spans="1:18" ht="43.5" customHeight="1">
      <c r="A71" s="10"/>
      <c r="B71" s="6" t="s">
        <v>249</v>
      </c>
      <c r="C71" s="161" t="s">
        <v>250</v>
      </c>
      <c r="D71" s="8">
        <v>7.99</v>
      </c>
      <c r="E71" s="159">
        <v>30.8</v>
      </c>
      <c r="F71" s="159">
        <v>30</v>
      </c>
      <c r="G71" s="159">
        <v>1.7</v>
      </c>
      <c r="H71" s="159">
        <v>0.25</v>
      </c>
      <c r="I71" t="e">
        <f>VLOOKUP(B71,stariCEnik!$B$6:$V$306,5,FALSE)</f>
        <v>#N/A</v>
      </c>
      <c r="J71" s="128">
        <v>16.899999999999999</v>
      </c>
      <c r="K71" t="e">
        <v>#N/A</v>
      </c>
      <c r="L71" s="127">
        <f t="shared" si="4"/>
        <v>20.62</v>
      </c>
      <c r="M71" t="e">
        <v>#N/A</v>
      </c>
      <c r="N71" t="str">
        <f>IFERROR(VLOOKUP(B71,stariCEnik!$B$6:$V$306,2,FALSE),REPLACE(B71,1,2,"MM"))</f>
        <v>MMP0011-2</v>
      </c>
      <c r="O71" s="120" t="s">
        <v>251</v>
      </c>
      <c r="P71" s="122">
        <f t="shared" si="5"/>
        <v>1.1151439299123904</v>
      </c>
      <c r="Q71">
        <f t="shared" si="6"/>
        <v>15.98</v>
      </c>
      <c r="R71">
        <f t="shared" si="7"/>
        <v>16.779</v>
      </c>
    </row>
    <row r="72" spans="1:18" ht="46.5" customHeight="1">
      <c r="A72" s="10"/>
      <c r="B72" s="6" t="s">
        <v>252</v>
      </c>
      <c r="C72" s="161" t="s">
        <v>253</v>
      </c>
      <c r="D72" s="8">
        <v>4.99</v>
      </c>
      <c r="E72" s="159">
        <v>30.8</v>
      </c>
      <c r="F72" s="159">
        <v>30</v>
      </c>
      <c r="G72" s="159">
        <v>1.7</v>
      </c>
      <c r="H72" s="159">
        <v>0.25</v>
      </c>
      <c r="I72" t="str">
        <f>VLOOKUP(B72,stariCEnik!$B$6:$V$306,5,FALSE)</f>
        <v>Okvir z zadrgo</v>
      </c>
      <c r="J72" s="127">
        <f>ROUND(VLOOKUP(B72,stariCEnik!$B$6:$V$306,6,FALSE),2)</f>
        <v>10.93</v>
      </c>
      <c r="K72">
        <v>10.93</v>
      </c>
      <c r="L72" s="127">
        <f t="shared" si="4"/>
        <v>13.33</v>
      </c>
      <c r="M72">
        <v>13.33</v>
      </c>
      <c r="N72" t="str">
        <f>IFERROR(VLOOKUP(B72,stariCEnik!$B$6:$V$306,2,FALSE),REPLACE(B72,1,2,"MM"))</f>
        <v>MMP0012</v>
      </c>
      <c r="O72" s="120" t="s">
        <v>254</v>
      </c>
      <c r="P72" s="122">
        <f t="shared" si="5"/>
        <v>1.1903807615230457</v>
      </c>
      <c r="Q72">
        <f t="shared" si="6"/>
        <v>9.98</v>
      </c>
      <c r="R72">
        <f t="shared" si="7"/>
        <v>10.479000000000001</v>
      </c>
    </row>
    <row r="73" spans="1:18" ht="46.5" customHeight="1">
      <c r="A73" s="10"/>
      <c r="B73" s="6" t="s">
        <v>255</v>
      </c>
      <c r="C73" s="161" t="s">
        <v>256</v>
      </c>
      <c r="D73" s="8">
        <v>7.99</v>
      </c>
      <c r="E73" s="159">
        <v>30.8</v>
      </c>
      <c r="F73" s="159">
        <v>30</v>
      </c>
      <c r="G73" s="159">
        <v>1.7</v>
      </c>
      <c r="H73" s="159">
        <v>0.25</v>
      </c>
      <c r="I73" t="e">
        <f>VLOOKUP(B73,stariCEnik!$B$6:$V$306,5,FALSE)</f>
        <v>#N/A</v>
      </c>
      <c r="J73" s="128">
        <v>16.899999999999999</v>
      </c>
      <c r="K73" t="e">
        <v>#N/A</v>
      </c>
      <c r="L73" s="127">
        <f t="shared" si="4"/>
        <v>20.62</v>
      </c>
      <c r="M73" t="e">
        <v>#N/A</v>
      </c>
      <c r="N73" t="str">
        <f>IFERROR(VLOOKUP(B73,stariCEnik!$B$6:$V$306,2,FALSE),REPLACE(B73,1,2,"MM"))</f>
        <v>MMP0012-2</v>
      </c>
      <c r="O73" s="120" t="s">
        <v>257</v>
      </c>
      <c r="P73" s="122">
        <f t="shared" si="5"/>
        <v>1.1151439299123904</v>
      </c>
      <c r="Q73">
        <f t="shared" si="6"/>
        <v>15.98</v>
      </c>
      <c r="R73">
        <f t="shared" si="7"/>
        <v>16.779</v>
      </c>
    </row>
    <row r="74" spans="1:18" ht="43.5" customHeight="1">
      <c r="A74" s="6"/>
      <c r="B74" s="6" t="s">
        <v>258</v>
      </c>
      <c r="C74" s="7" t="s">
        <v>259</v>
      </c>
      <c r="D74" s="8">
        <v>5.99</v>
      </c>
      <c r="E74" s="159">
        <v>30.8</v>
      </c>
      <c r="F74" s="159">
        <v>30</v>
      </c>
      <c r="G74" s="159">
        <v>1.7</v>
      </c>
      <c r="H74" s="159">
        <v>0.25</v>
      </c>
      <c r="I74" t="str">
        <f>VLOOKUP(B74,stariCEnik!$B$6:$V$306,5,FALSE)</f>
        <v>Okvir za zapenjanje: sponka</v>
      </c>
      <c r="J74" s="128">
        <v>12.6</v>
      </c>
      <c r="K74">
        <v>10.93</v>
      </c>
      <c r="L74" s="127">
        <f t="shared" si="4"/>
        <v>15.37</v>
      </c>
      <c r="M74">
        <v>13.33</v>
      </c>
      <c r="N74" t="str">
        <f>IFERROR(VLOOKUP(B74,stariCEnik!$B$6:$V$306,2,FALSE),REPLACE(B74,1,2,"MM"))</f>
        <v>MMP0013</v>
      </c>
      <c r="O74" s="120" t="s">
        <v>260</v>
      </c>
      <c r="P74" s="122">
        <f t="shared" si="5"/>
        <v>1.1035058430717863</v>
      </c>
      <c r="Q74">
        <f t="shared" si="6"/>
        <v>11.98</v>
      </c>
      <c r="R74">
        <f t="shared" si="7"/>
        <v>12.579000000000001</v>
      </c>
    </row>
    <row r="75" spans="1:18" ht="43.5" customHeight="1">
      <c r="A75" s="6"/>
      <c r="B75" s="6" t="s">
        <v>261</v>
      </c>
      <c r="C75" s="7" t="s">
        <v>262</v>
      </c>
      <c r="D75" s="8">
        <v>7.99</v>
      </c>
      <c r="E75" s="159">
        <v>30.8</v>
      </c>
      <c r="F75" s="159">
        <v>30</v>
      </c>
      <c r="G75" s="159">
        <v>1.7</v>
      </c>
      <c r="H75" s="159">
        <v>0.25</v>
      </c>
      <c r="I75" t="e">
        <f>VLOOKUP(B75,stariCEnik!$B$6:$V$306,5,FALSE)</f>
        <v>#N/A</v>
      </c>
      <c r="J75" s="128">
        <v>16.899999999999999</v>
      </c>
      <c r="K75" t="e">
        <v>#N/A</v>
      </c>
      <c r="L75" s="127">
        <f t="shared" si="4"/>
        <v>20.62</v>
      </c>
      <c r="M75" t="e">
        <v>#N/A</v>
      </c>
      <c r="N75" t="str">
        <f>IFERROR(VLOOKUP(B75,stariCEnik!$B$6:$V$306,2,FALSE),REPLACE(B75,1,2,"MM"))</f>
        <v>MMP0013-2</v>
      </c>
      <c r="O75" s="120" t="s">
        <v>263</v>
      </c>
      <c r="P75" s="122">
        <f t="shared" si="5"/>
        <v>1.1151439299123904</v>
      </c>
      <c r="Q75">
        <f t="shared" si="6"/>
        <v>15.98</v>
      </c>
      <c r="R75">
        <f t="shared" si="7"/>
        <v>16.779</v>
      </c>
    </row>
    <row r="76" spans="1:18" ht="48" customHeight="1">
      <c r="A76" s="10"/>
      <c r="B76" s="11" t="s">
        <v>264</v>
      </c>
      <c r="C76" s="161" t="s">
        <v>265</v>
      </c>
      <c r="D76" s="8">
        <v>4.99</v>
      </c>
      <c r="E76" s="159">
        <v>30.8</v>
      </c>
      <c r="F76" s="159">
        <v>30</v>
      </c>
      <c r="G76" s="159">
        <v>1.7</v>
      </c>
      <c r="H76" s="159">
        <v>0.25</v>
      </c>
      <c r="I76" t="str">
        <f>VLOOKUP(B76,stariCEnik!$B$6:$V$306,5,FALSE)</f>
        <v>Okvir za zapenjanje: plastična sponka</v>
      </c>
      <c r="J76" s="127">
        <f>ROUND(VLOOKUP(B76,stariCEnik!$B$6:$V$306,6,FALSE),2)</f>
        <v>10.93</v>
      </c>
      <c r="K76">
        <v>10.93</v>
      </c>
      <c r="L76" s="127">
        <f t="shared" si="4"/>
        <v>13.33</v>
      </c>
      <c r="M76">
        <v>13.33</v>
      </c>
      <c r="N76" t="str">
        <f>IFERROR(VLOOKUP(B76,stariCEnik!$B$6:$V$306,2,FALSE),REPLACE(B76,1,2,"MM"))</f>
        <v>MMP0014</v>
      </c>
      <c r="O76" s="120" t="s">
        <v>266</v>
      </c>
      <c r="P76" s="122">
        <f t="shared" si="5"/>
        <v>1.1903807615230457</v>
      </c>
      <c r="Q76">
        <f t="shared" si="6"/>
        <v>9.98</v>
      </c>
      <c r="R76">
        <f t="shared" si="7"/>
        <v>10.479000000000001</v>
      </c>
    </row>
    <row r="77" spans="1:18" ht="48" customHeight="1">
      <c r="A77" s="10"/>
      <c r="B77" s="11" t="s">
        <v>267</v>
      </c>
      <c r="C77" s="161" t="s">
        <v>268</v>
      </c>
      <c r="D77" s="8">
        <v>7.99</v>
      </c>
      <c r="E77" s="159">
        <v>30.8</v>
      </c>
      <c r="F77" s="159">
        <v>30</v>
      </c>
      <c r="G77" s="159">
        <v>1.7</v>
      </c>
      <c r="H77" s="159">
        <v>0.25</v>
      </c>
      <c r="I77" t="e">
        <f>VLOOKUP(B77,stariCEnik!$B$6:$V$306,5,FALSE)</f>
        <v>#N/A</v>
      </c>
      <c r="J77" s="128">
        <v>16.899999999999999</v>
      </c>
      <c r="K77" t="e">
        <v>#N/A</v>
      </c>
      <c r="L77" s="127">
        <f t="shared" si="4"/>
        <v>20.62</v>
      </c>
      <c r="M77" t="e">
        <v>#N/A</v>
      </c>
      <c r="N77" t="str">
        <f>IFERROR(VLOOKUP(B77,stariCEnik!$B$6:$V$306,2,FALSE),REPLACE(B77,1,2,"MM"))</f>
        <v>MMP0014-2</v>
      </c>
      <c r="O77" s="120" t="s">
        <v>269</v>
      </c>
      <c r="P77" s="122">
        <f t="shared" si="5"/>
        <v>1.1151439299123904</v>
      </c>
      <c r="Q77">
        <f t="shared" si="6"/>
        <v>15.98</v>
      </c>
      <c r="R77">
        <f t="shared" si="7"/>
        <v>16.779</v>
      </c>
    </row>
    <row r="78" spans="1:18" ht="45" customHeight="1">
      <c r="A78" s="10"/>
      <c r="B78" s="11" t="s">
        <v>270</v>
      </c>
      <c r="C78" s="161" t="s">
        <v>271</v>
      </c>
      <c r="D78" s="8">
        <v>5.99</v>
      </c>
      <c r="E78" s="159">
        <v>30.8</v>
      </c>
      <c r="F78" s="159">
        <v>30</v>
      </c>
      <c r="G78" s="159">
        <v>1.7</v>
      </c>
      <c r="H78" s="159">
        <v>0.25</v>
      </c>
      <c r="I78" t="str">
        <f>VLOOKUP(B78,stariCEnik!$B$6:$V$306,5,FALSE)</f>
        <v>Okvir za zapenjanje: posamezna vezalka, zavezovanje čevlja</v>
      </c>
      <c r="J78" s="128">
        <v>12.6</v>
      </c>
      <c r="K78">
        <v>10.93</v>
      </c>
      <c r="L78" s="127">
        <f t="shared" si="4"/>
        <v>15.37</v>
      </c>
      <c r="M78">
        <v>13.33</v>
      </c>
      <c r="N78" t="str">
        <f>IFERROR(VLOOKUP(B78,stariCEnik!$B$6:$V$306,2,FALSE),REPLACE(B78,1,2,"MM"))</f>
        <v>MMP0015</v>
      </c>
      <c r="O78" s="120" t="s">
        <v>272</v>
      </c>
      <c r="P78" s="122">
        <f t="shared" si="5"/>
        <v>1.1035058430717863</v>
      </c>
      <c r="Q78">
        <f t="shared" si="6"/>
        <v>11.98</v>
      </c>
      <c r="R78">
        <f t="shared" si="7"/>
        <v>12.579000000000001</v>
      </c>
    </row>
    <row r="79" spans="1:18" ht="45" customHeight="1">
      <c r="A79" s="10"/>
      <c r="B79" s="11" t="s">
        <v>273</v>
      </c>
      <c r="C79" s="161" t="s">
        <v>274</v>
      </c>
      <c r="D79" s="8">
        <v>7.99</v>
      </c>
      <c r="E79" s="159">
        <v>30.8</v>
      </c>
      <c r="F79" s="159">
        <v>30</v>
      </c>
      <c r="G79" s="159">
        <v>1.7</v>
      </c>
      <c r="H79" s="159">
        <v>0.25</v>
      </c>
      <c r="I79" t="e">
        <f>VLOOKUP(B79,stariCEnik!$B$6:$V$306,5,FALSE)</f>
        <v>#N/A</v>
      </c>
      <c r="J79" s="128">
        <v>16.899999999999999</v>
      </c>
      <c r="K79" t="e">
        <v>#N/A</v>
      </c>
      <c r="L79" s="127">
        <f t="shared" si="4"/>
        <v>20.62</v>
      </c>
      <c r="M79" t="e">
        <v>#N/A</v>
      </c>
      <c r="N79" t="str">
        <f>IFERROR(VLOOKUP(B79,stariCEnik!$B$6:$V$306,2,FALSE),REPLACE(B79,1,2,"MM"))</f>
        <v>MMP0015-2</v>
      </c>
      <c r="O79" s="120" t="s">
        <v>275</v>
      </c>
      <c r="P79" s="122">
        <f t="shared" si="5"/>
        <v>1.1151439299123904</v>
      </c>
      <c r="Q79">
        <f t="shared" si="6"/>
        <v>15.98</v>
      </c>
      <c r="R79">
        <f t="shared" si="7"/>
        <v>16.779</v>
      </c>
    </row>
    <row r="80" spans="1:18" ht="39.75" customHeight="1">
      <c r="A80" s="6"/>
      <c r="B80" s="6" t="s">
        <v>276</v>
      </c>
      <c r="C80" s="7" t="s">
        <v>277</v>
      </c>
      <c r="D80" s="8">
        <v>5.99</v>
      </c>
      <c r="E80" s="159">
        <v>30.8</v>
      </c>
      <c r="F80" s="159">
        <v>30</v>
      </c>
      <c r="G80" s="159">
        <v>1.7</v>
      </c>
      <c r="H80" s="159">
        <v>0.25</v>
      </c>
      <c r="I80" t="str">
        <f>VLOOKUP(B80,stariCEnik!$B$6:$V$306,5,FALSE)</f>
        <v>Okvir za zapenjanje: ježki</v>
      </c>
      <c r="J80" s="128">
        <v>12.6</v>
      </c>
      <c r="K80">
        <v>10.93</v>
      </c>
      <c r="L80" s="127">
        <f t="shared" si="4"/>
        <v>15.37</v>
      </c>
      <c r="M80">
        <v>13.33</v>
      </c>
      <c r="N80" t="str">
        <f>IFERROR(VLOOKUP(B80,stariCEnik!$B$6:$V$306,2,FALSE),REPLACE(B80,1,2,"MM"))</f>
        <v>MMP0016</v>
      </c>
      <c r="O80" s="120" t="s">
        <v>278</v>
      </c>
      <c r="P80" s="122">
        <f t="shared" si="5"/>
        <v>1.1035058430717863</v>
      </c>
      <c r="Q80">
        <f t="shared" si="6"/>
        <v>11.98</v>
      </c>
      <c r="R80">
        <f t="shared" si="7"/>
        <v>12.579000000000001</v>
      </c>
    </row>
    <row r="81" spans="1:18" ht="39.75" customHeight="1">
      <c r="A81" s="6"/>
      <c r="B81" s="6" t="s">
        <v>279</v>
      </c>
      <c r="C81" s="7" t="s">
        <v>280</v>
      </c>
      <c r="D81" s="8">
        <v>7.99</v>
      </c>
      <c r="E81" s="159">
        <v>30.8</v>
      </c>
      <c r="F81" s="159">
        <v>30</v>
      </c>
      <c r="G81" s="159">
        <v>1.7</v>
      </c>
      <c r="H81" s="159">
        <v>0.25</v>
      </c>
      <c r="I81" t="e">
        <f>VLOOKUP(B81,stariCEnik!$B$6:$V$306,5,FALSE)</f>
        <v>#N/A</v>
      </c>
      <c r="J81" s="128">
        <v>16.899999999999999</v>
      </c>
      <c r="K81" t="e">
        <v>#N/A</v>
      </c>
      <c r="L81" s="127">
        <f t="shared" si="4"/>
        <v>20.62</v>
      </c>
      <c r="M81" t="e">
        <v>#N/A</v>
      </c>
      <c r="N81" t="str">
        <f>IFERROR(VLOOKUP(B81,stariCEnik!$B$6:$V$306,2,FALSE),REPLACE(B81,1,2,"MM"))</f>
        <v>MMP0016-2</v>
      </c>
      <c r="O81" s="120" t="s">
        <v>281</v>
      </c>
      <c r="P81" s="122">
        <f t="shared" si="5"/>
        <v>1.1151439299123904</v>
      </c>
      <c r="Q81">
        <f t="shared" si="6"/>
        <v>15.98</v>
      </c>
      <c r="R81">
        <f t="shared" si="7"/>
        <v>16.779</v>
      </c>
    </row>
    <row r="82" spans="1:18" ht="57" customHeight="1">
      <c r="A82" s="6"/>
      <c r="B82" s="6" t="s">
        <v>282</v>
      </c>
      <c r="C82" s="7" t="s">
        <v>283</v>
      </c>
      <c r="D82" s="8">
        <v>5.99</v>
      </c>
      <c r="E82" s="159">
        <v>34.799999999999997</v>
      </c>
      <c r="F82" s="159">
        <v>24.8</v>
      </c>
      <c r="G82" s="159">
        <v>5.0999999999999996</v>
      </c>
      <c r="H82" s="159">
        <v>0.3</v>
      </c>
      <c r="I82" t="str">
        <f>VLOOKUP(B82,stariCEnik!$B$6:$V$306,5,FALSE)</f>
        <v>Velik lesen pladenj</v>
      </c>
      <c r="J82" s="127">
        <f>ROUND(VLOOKUP(B82,stariCEnik!$B$6:$V$306,6,FALSE),2)</f>
        <v>12.67</v>
      </c>
      <c r="K82">
        <v>12.67</v>
      </c>
      <c r="L82" s="127">
        <f t="shared" si="4"/>
        <v>15.46</v>
      </c>
      <c r="M82">
        <v>15.46</v>
      </c>
      <c r="N82" t="str">
        <f>IFERROR(VLOOKUP(B82,stariCEnik!$B$6:$V$306,2,FALSE),REPLACE(B82,1,2,"MM"))</f>
        <v>MMP0017-1</v>
      </c>
      <c r="O82" s="120" t="s">
        <v>284</v>
      </c>
      <c r="P82" s="122">
        <f t="shared" si="5"/>
        <v>1.1151919866444073</v>
      </c>
      <c r="Q82">
        <f t="shared" si="6"/>
        <v>11.98</v>
      </c>
      <c r="R82">
        <f t="shared" si="7"/>
        <v>12.579000000000001</v>
      </c>
    </row>
    <row r="83" spans="1:18" ht="57" customHeight="1">
      <c r="A83" s="6"/>
      <c r="B83" s="6" t="s">
        <v>285</v>
      </c>
      <c r="C83" s="7" t="s">
        <v>286</v>
      </c>
      <c r="D83" s="8">
        <v>4.99</v>
      </c>
      <c r="E83" s="159">
        <v>35.700000000000003</v>
      </c>
      <c r="F83" s="159">
        <v>25.6</v>
      </c>
      <c r="G83" s="159">
        <v>7</v>
      </c>
      <c r="H83" s="159">
        <v>0.43</v>
      </c>
      <c r="I83" t="str">
        <f>VLOOKUP(B83,stariCEnik!$B$6:$V$306,5,FALSE)</f>
        <v>Srednji lesen pladenj</v>
      </c>
      <c r="J83" s="127">
        <f>ROUND(VLOOKUP(B83,stariCEnik!$B$6:$V$306,6,FALSE),2)</f>
        <v>10.83</v>
      </c>
      <c r="K83">
        <v>10.83</v>
      </c>
      <c r="L83" s="127">
        <f t="shared" si="4"/>
        <v>13.21</v>
      </c>
      <c r="M83">
        <v>13.21</v>
      </c>
      <c r="N83" t="str">
        <f>IFERROR(VLOOKUP(B83,stariCEnik!$B$6:$V$306,2,FALSE),REPLACE(B83,1,2,"MM"))</f>
        <v>MMP0017-2</v>
      </c>
      <c r="O83" s="120" t="s">
        <v>287</v>
      </c>
      <c r="P83" s="122">
        <f t="shared" si="5"/>
        <v>1.1703406813627253</v>
      </c>
      <c r="Q83">
        <f t="shared" si="6"/>
        <v>9.98</v>
      </c>
      <c r="R83">
        <f t="shared" si="7"/>
        <v>10.479000000000001</v>
      </c>
    </row>
    <row r="84" spans="1:18" ht="57" customHeight="1">
      <c r="A84" s="6"/>
      <c r="B84" s="6" t="s">
        <v>288</v>
      </c>
      <c r="C84" s="7" t="s">
        <v>289</v>
      </c>
      <c r="D84" s="8">
        <v>4.47</v>
      </c>
      <c r="E84" s="159">
        <v>29.9</v>
      </c>
      <c r="F84" s="159">
        <v>19.8</v>
      </c>
      <c r="G84" s="159">
        <v>5.5</v>
      </c>
      <c r="H84" s="159">
        <v>0.25</v>
      </c>
      <c r="I84" t="str">
        <f>VLOOKUP(B84,stariCEnik!$B$6:$V$306,5,FALSE)</f>
        <v>Mali lesen pladenj</v>
      </c>
      <c r="J84" s="128">
        <v>9.4</v>
      </c>
      <c r="K84">
        <v>9.0399999999999991</v>
      </c>
      <c r="L84" s="127">
        <f t="shared" si="4"/>
        <v>11.47</v>
      </c>
      <c r="M84">
        <v>11.03</v>
      </c>
      <c r="N84" t="str">
        <f>IFERROR(VLOOKUP(B84,stariCEnik!$B$6:$V$306,2,FALSE),REPLACE(B84,1,2,"MM"))</f>
        <v>MMP0017-3</v>
      </c>
      <c r="O84" s="120" t="s">
        <v>290</v>
      </c>
      <c r="P84" s="122">
        <f t="shared" si="5"/>
        <v>1.1029082774049219</v>
      </c>
      <c r="Q84">
        <f t="shared" si="6"/>
        <v>8.94</v>
      </c>
      <c r="R84">
        <f t="shared" si="7"/>
        <v>9.3870000000000005</v>
      </c>
    </row>
    <row r="85" spans="1:18" ht="57" customHeight="1">
      <c r="A85" s="6"/>
      <c r="B85" s="6" t="s">
        <v>291</v>
      </c>
      <c r="C85" s="15" t="s">
        <v>292</v>
      </c>
      <c r="D85" s="8">
        <v>3.39</v>
      </c>
      <c r="E85" s="159">
        <v>20</v>
      </c>
      <c r="F85" s="159">
        <v>12.5</v>
      </c>
      <c r="G85" s="159">
        <v>6</v>
      </c>
      <c r="H85" s="159">
        <v>0.19</v>
      </c>
      <c r="I85" t="e">
        <f>VLOOKUP(B85,stariCEnik!$B$6:$V$306,5,FALSE)</f>
        <v>#N/A</v>
      </c>
      <c r="J85" s="127">
        <f t="shared" ref="J85:J93" si="8">ROUND(L85/1.22,2)</f>
        <v>8.16</v>
      </c>
      <c r="K85" t="e">
        <v>#N/A</v>
      </c>
      <c r="L85" s="127">
        <v>9.9499999999999993</v>
      </c>
      <c r="M85" t="e">
        <v>#N/A</v>
      </c>
      <c r="N85" t="str">
        <f>IFERROR(VLOOKUP(B85,stariCEnik!$B$6:$V$306,2,FALSE),REPLACE(B85,1,2,"MM"))</f>
        <v>MMP0017-4</v>
      </c>
      <c r="O85" s="120" t="s">
        <v>293</v>
      </c>
      <c r="P85" s="122">
        <f t="shared" si="5"/>
        <v>1.4070796460176989</v>
      </c>
      <c r="Q85">
        <f t="shared" si="6"/>
        <v>6.78</v>
      </c>
      <c r="R85">
        <f t="shared" si="7"/>
        <v>7.1190000000000007</v>
      </c>
    </row>
    <row r="86" spans="1:18" ht="57" customHeight="1">
      <c r="A86" s="6"/>
      <c r="B86" s="6" t="s">
        <v>294</v>
      </c>
      <c r="C86" s="15" t="s">
        <v>295</v>
      </c>
      <c r="D86" s="8">
        <v>4.1900000000000004</v>
      </c>
      <c r="E86" s="159">
        <v>27</v>
      </c>
      <c r="F86" s="159">
        <v>14.5</v>
      </c>
      <c r="G86" s="159">
        <v>6</v>
      </c>
      <c r="H86" s="159">
        <v>0.3</v>
      </c>
      <c r="I86" t="e">
        <f>VLOOKUP(B86,stariCEnik!$B$6:$V$306,5,FALSE)</f>
        <v>#N/A</v>
      </c>
      <c r="J86" s="127">
        <f t="shared" si="8"/>
        <v>8.61</v>
      </c>
      <c r="K86" t="e">
        <v>#N/A</v>
      </c>
      <c r="L86" s="127">
        <v>10.5</v>
      </c>
      <c r="M86" t="e">
        <v>#N/A</v>
      </c>
      <c r="N86" t="str">
        <f>IFERROR(VLOOKUP(B86,stariCEnik!$B$6:$V$306,2,FALSE),REPLACE(B86,1,2,"MM"))</f>
        <v>MMP0017-5</v>
      </c>
      <c r="O86" s="120" t="s">
        <v>296</v>
      </c>
      <c r="P86" s="122">
        <f t="shared" si="5"/>
        <v>1.0548926014319804</v>
      </c>
      <c r="Q86">
        <f t="shared" si="6"/>
        <v>8.3800000000000008</v>
      </c>
      <c r="R86">
        <f t="shared" si="7"/>
        <v>8.7990000000000013</v>
      </c>
    </row>
    <row r="87" spans="1:18" ht="57" customHeight="1">
      <c r="A87" s="6"/>
      <c r="B87" s="6" t="s">
        <v>297</v>
      </c>
      <c r="C87" s="15" t="s">
        <v>298</v>
      </c>
      <c r="D87" s="8">
        <v>3.99</v>
      </c>
      <c r="E87" s="159">
        <v>21.5</v>
      </c>
      <c r="F87" s="159">
        <v>14.3</v>
      </c>
      <c r="G87" s="159">
        <v>6</v>
      </c>
      <c r="H87" s="159">
        <v>0.26</v>
      </c>
      <c r="I87" t="e">
        <f>VLOOKUP(B87,stariCEnik!$B$6:$V$306,5,FALSE)</f>
        <v>#N/A</v>
      </c>
      <c r="J87" s="127">
        <f t="shared" si="8"/>
        <v>8.1999999999999993</v>
      </c>
      <c r="K87" t="e">
        <v>#N/A</v>
      </c>
      <c r="L87" s="127">
        <v>10</v>
      </c>
      <c r="M87" t="e">
        <v>#N/A</v>
      </c>
      <c r="N87" t="str">
        <f>IFERROR(VLOOKUP(B87,stariCEnik!$B$6:$V$306,2,FALSE),REPLACE(B87,1,2,"MM"))</f>
        <v>MMP0017-6</v>
      </c>
      <c r="O87" s="120" t="s">
        <v>299</v>
      </c>
      <c r="P87" s="122">
        <f t="shared" si="5"/>
        <v>1.0551378446115285</v>
      </c>
      <c r="Q87">
        <f t="shared" si="6"/>
        <v>7.98</v>
      </c>
      <c r="R87">
        <f t="shared" si="7"/>
        <v>8.3790000000000013</v>
      </c>
    </row>
    <row r="88" spans="1:18" ht="54" customHeight="1">
      <c r="A88" s="6"/>
      <c r="B88" s="6" t="s">
        <v>300</v>
      </c>
      <c r="C88" s="15" t="s">
        <v>301</v>
      </c>
      <c r="D88" s="8">
        <v>2.99</v>
      </c>
      <c r="E88" s="159">
        <v>60</v>
      </c>
      <c r="F88" s="159">
        <v>40</v>
      </c>
      <c r="G88" s="10"/>
      <c r="H88" s="10"/>
      <c r="I88" t="str">
        <f>VLOOKUP(B88,stariCEnik!$B$6:$V$306,5,FALSE)</f>
        <v>5 preprog z stojalom</v>
      </c>
      <c r="J88" s="127">
        <f t="shared" si="8"/>
        <v>6.15</v>
      </c>
      <c r="K88">
        <v>129.76</v>
      </c>
      <c r="L88" s="127">
        <v>7.5</v>
      </c>
      <c r="M88">
        <v>158.31</v>
      </c>
      <c r="N88" t="str">
        <f>IFERROR(VLOOKUP(B88,stariCEnik!$B$6:$V$306,2,FALSE),REPLACE(B88,1,2,"MM"))</f>
        <v>MMP0019</v>
      </c>
      <c r="O88" s="120" t="s">
        <v>302</v>
      </c>
      <c r="P88" s="122">
        <f t="shared" si="5"/>
        <v>1.0568561872909701</v>
      </c>
      <c r="Q88">
        <f t="shared" si="6"/>
        <v>5.98</v>
      </c>
      <c r="R88">
        <f t="shared" si="7"/>
        <v>6.2790000000000008</v>
      </c>
    </row>
    <row r="89" spans="1:18" ht="48" customHeight="1">
      <c r="A89" s="6"/>
      <c r="B89" s="6" t="s">
        <v>303</v>
      </c>
      <c r="C89" s="15" t="s">
        <v>304</v>
      </c>
      <c r="D89" s="8">
        <v>3.79</v>
      </c>
      <c r="E89" s="159">
        <v>80</v>
      </c>
      <c r="F89" s="159">
        <v>60</v>
      </c>
      <c r="G89" s="10"/>
      <c r="H89" s="10"/>
      <c r="I89" t="e">
        <f>VLOOKUP(B89,stariCEnik!$B$6:$V$306,5,FALSE)</f>
        <v>#N/A</v>
      </c>
      <c r="J89" s="127">
        <f t="shared" si="8"/>
        <v>7.79</v>
      </c>
      <c r="K89" t="e">
        <v>#N/A</v>
      </c>
      <c r="L89" s="127">
        <v>9.5</v>
      </c>
      <c r="M89" t="e">
        <v>#N/A</v>
      </c>
      <c r="N89" t="str">
        <f>IFERROR(VLOOKUP(B89,stariCEnik!$B$6:$V$306,2,FALSE),REPLACE(B89,1,2,"MM"))</f>
        <v>MMP0019-1</v>
      </c>
      <c r="O89" s="120" t="s">
        <v>305</v>
      </c>
      <c r="P89" s="122">
        <f t="shared" si="5"/>
        <v>1.0554089709762531</v>
      </c>
      <c r="Q89">
        <f t="shared" si="6"/>
        <v>7.58</v>
      </c>
      <c r="R89">
        <f t="shared" si="7"/>
        <v>7.9590000000000005</v>
      </c>
    </row>
    <row r="90" spans="1:18" ht="52.2" customHeight="1">
      <c r="A90" s="6"/>
      <c r="B90" s="6" t="s">
        <v>306</v>
      </c>
      <c r="C90" s="15" t="s">
        <v>307</v>
      </c>
      <c r="D90" s="8">
        <v>4.76</v>
      </c>
      <c r="E90" s="159">
        <v>110</v>
      </c>
      <c r="F90" s="159">
        <v>70</v>
      </c>
      <c r="G90" s="10"/>
      <c r="H90" s="10"/>
      <c r="I90" t="e">
        <f>VLOOKUP(B90,stariCEnik!$B$6:$V$306,5,FALSE)</f>
        <v>#N/A</v>
      </c>
      <c r="J90" s="128">
        <f t="shared" si="8"/>
        <v>9.84</v>
      </c>
      <c r="K90" t="e">
        <v>#N/A</v>
      </c>
      <c r="L90" s="127">
        <v>12</v>
      </c>
      <c r="M90" t="e">
        <v>#N/A</v>
      </c>
      <c r="N90" t="str">
        <f>IFERROR(VLOOKUP(B90,stariCEnik!$B$6:$V$306,2,FALSE),REPLACE(B90,1,2,"MM"))</f>
        <v>MMP0019-2</v>
      </c>
      <c r="O90" s="120" t="s">
        <v>308</v>
      </c>
      <c r="P90" s="122">
        <f t="shared" si="5"/>
        <v>1.0672268907563027</v>
      </c>
      <c r="Q90">
        <f t="shared" si="6"/>
        <v>9.52</v>
      </c>
      <c r="R90">
        <f t="shared" si="7"/>
        <v>9.9960000000000004</v>
      </c>
    </row>
    <row r="91" spans="1:18" ht="55.2" customHeight="1">
      <c r="A91" s="6"/>
      <c r="B91" s="6" t="s">
        <v>309</v>
      </c>
      <c r="C91" s="15" t="s">
        <v>310</v>
      </c>
      <c r="D91" s="8">
        <v>2.99</v>
      </c>
      <c r="E91" s="19">
        <v>60</v>
      </c>
      <c r="F91" s="162">
        <v>40</v>
      </c>
      <c r="G91" s="10"/>
      <c r="H91" s="159">
        <v>0.28999999999999998</v>
      </c>
      <c r="I91" t="e">
        <f>VLOOKUP(B91,stariCEnik!$B$6:$V$306,5,FALSE)</f>
        <v>#N/A</v>
      </c>
      <c r="J91" s="127">
        <f t="shared" si="8"/>
        <v>6.15</v>
      </c>
      <c r="K91" t="e">
        <v>#N/A</v>
      </c>
      <c r="L91" s="127">
        <v>7.5</v>
      </c>
      <c r="M91" t="e">
        <v>#N/A</v>
      </c>
      <c r="N91" t="str">
        <f>IFERROR(VLOOKUP(B91,stariCEnik!$B$6:$V$306,2,FALSE),REPLACE(B91,1,2,"MM"))</f>
        <v>MMP0019-4</v>
      </c>
      <c r="O91" s="120" t="s">
        <v>311</v>
      </c>
      <c r="P91" s="122">
        <f t="shared" si="5"/>
        <v>1.0568561872909701</v>
      </c>
      <c r="Q91">
        <f t="shared" si="6"/>
        <v>5.98</v>
      </c>
      <c r="R91">
        <f t="shared" si="7"/>
        <v>6.2790000000000008</v>
      </c>
    </row>
    <row r="92" spans="1:18" ht="57" customHeight="1">
      <c r="A92" s="6"/>
      <c r="B92" s="6" t="s">
        <v>312</v>
      </c>
      <c r="C92" s="15" t="s">
        <v>313</v>
      </c>
      <c r="D92" s="8">
        <v>3.79</v>
      </c>
      <c r="E92" s="19">
        <v>80</v>
      </c>
      <c r="F92" s="162">
        <v>60</v>
      </c>
      <c r="G92" s="10"/>
      <c r="H92" s="159">
        <v>0.57999999999999996</v>
      </c>
      <c r="I92" t="e">
        <f>VLOOKUP(B92,stariCEnik!$B$6:$V$306,5,FALSE)</f>
        <v>#N/A</v>
      </c>
      <c r="J92" s="127">
        <f t="shared" si="8"/>
        <v>7.79</v>
      </c>
      <c r="K92" t="e">
        <v>#N/A</v>
      </c>
      <c r="L92" s="127">
        <v>9.5</v>
      </c>
      <c r="M92" t="e">
        <v>#N/A</v>
      </c>
      <c r="N92" t="str">
        <f>IFERROR(VLOOKUP(B92,stariCEnik!$B$6:$V$306,2,FALSE),REPLACE(B92,1,2,"MM"))</f>
        <v>MMP0019-5</v>
      </c>
      <c r="O92" s="120" t="s">
        <v>314</v>
      </c>
      <c r="P92" s="122">
        <f t="shared" si="5"/>
        <v>1.0554089709762531</v>
      </c>
      <c r="Q92">
        <f t="shared" si="6"/>
        <v>7.58</v>
      </c>
      <c r="R92">
        <f t="shared" si="7"/>
        <v>7.9590000000000005</v>
      </c>
    </row>
    <row r="93" spans="1:18" ht="57" customHeight="1">
      <c r="A93" s="6"/>
      <c r="B93" s="6" t="s">
        <v>315</v>
      </c>
      <c r="C93" s="15" t="s">
        <v>316</v>
      </c>
      <c r="D93" s="8">
        <v>4.79</v>
      </c>
      <c r="E93" s="19">
        <v>110</v>
      </c>
      <c r="F93" s="162">
        <v>70</v>
      </c>
      <c r="G93" s="10"/>
      <c r="H93" s="159">
        <v>0.75</v>
      </c>
      <c r="I93" t="e">
        <f>VLOOKUP(B93,stariCEnik!$B$6:$V$306,5,FALSE)</f>
        <v>#N/A</v>
      </c>
      <c r="J93" s="128">
        <f t="shared" si="8"/>
        <v>9.84</v>
      </c>
      <c r="K93" t="e">
        <v>#N/A</v>
      </c>
      <c r="L93" s="127">
        <v>12</v>
      </c>
      <c r="M93" t="e">
        <v>#N/A</v>
      </c>
      <c r="N93" t="str">
        <f>IFERROR(VLOOKUP(B93,stariCEnik!$B$6:$V$306,2,FALSE),REPLACE(B93,1,2,"MM"))</f>
        <v>MMP0019-6</v>
      </c>
      <c r="O93" s="120" t="s">
        <v>317</v>
      </c>
      <c r="P93" s="122">
        <f t="shared" si="5"/>
        <v>1.0542797494780793</v>
      </c>
      <c r="Q93">
        <f t="shared" si="6"/>
        <v>9.58</v>
      </c>
      <c r="R93">
        <f t="shared" si="7"/>
        <v>10.059000000000001</v>
      </c>
    </row>
    <row r="94" spans="1:18" ht="57" customHeight="1">
      <c r="A94" s="6"/>
      <c r="B94" s="6" t="s">
        <v>318</v>
      </c>
      <c r="C94" s="15" t="s">
        <v>319</v>
      </c>
      <c r="D94" s="8">
        <v>9.19</v>
      </c>
      <c r="E94" s="159">
        <v>100</v>
      </c>
      <c r="F94" s="159">
        <v>82</v>
      </c>
      <c r="G94" s="10"/>
      <c r="H94" s="159">
        <v>0.88</v>
      </c>
      <c r="I94" t="e">
        <f>VLOOKUP(B94,stariCEnik!$B$6:$V$306,5,FALSE)</f>
        <v>#N/A</v>
      </c>
      <c r="J94" s="128">
        <v>19.3</v>
      </c>
      <c r="K94" t="e">
        <v>#N/A</v>
      </c>
      <c r="L94" s="127">
        <f t="shared" si="4"/>
        <v>23.55</v>
      </c>
      <c r="M94" t="e">
        <v>#N/A</v>
      </c>
      <c r="N94" t="str">
        <f>IFERROR(VLOOKUP(B94,stariCEnik!$B$6:$V$306,2,FALSE),REPLACE(B94,1,2,"MM"))</f>
        <v>MMP0019-7</v>
      </c>
      <c r="O94" s="120" t="s">
        <v>320</v>
      </c>
      <c r="P94" s="122">
        <f t="shared" si="5"/>
        <v>1.1001088139281832</v>
      </c>
      <c r="Q94">
        <f t="shared" si="6"/>
        <v>18.38</v>
      </c>
      <c r="R94">
        <f t="shared" si="7"/>
        <v>19.298999999999999</v>
      </c>
    </row>
    <row r="95" spans="1:18" ht="53.25" customHeight="1">
      <c r="A95" s="6"/>
      <c r="B95" s="9" t="s">
        <v>321</v>
      </c>
      <c r="C95" s="7" t="s">
        <v>322</v>
      </c>
      <c r="D95" s="8">
        <v>38.99</v>
      </c>
      <c r="E95" s="10"/>
      <c r="F95" s="10"/>
      <c r="G95" s="10"/>
      <c r="H95" s="10">
        <v>10</v>
      </c>
      <c r="I95" t="e">
        <f>VLOOKUP(B95,stariCEnik!$B$6:$V$306,5,FALSE)</f>
        <v>#N/A</v>
      </c>
      <c r="J95" s="127" t="e">
        <f>ROUND(VLOOKUP(B95,stariCEnik!$B$6:$V$306,6,FALSE),2)</f>
        <v>#N/A</v>
      </c>
      <c r="K95" t="e">
        <v>#N/A</v>
      </c>
      <c r="L95" s="127" t="e">
        <f t="shared" si="4"/>
        <v>#N/A</v>
      </c>
      <c r="M95" t="e">
        <v>#N/A</v>
      </c>
      <c r="N95" t="str">
        <f>IFERROR(VLOOKUP(B95,stariCEnik!$B$6:$V$306,2,FALSE),REPLACE(B95,1,2,"MM"))</f>
        <v xml:space="preserve">MMP0018  </v>
      </c>
      <c r="O95" s="120" t="s">
        <v>323</v>
      </c>
      <c r="P95" s="122" t="e">
        <f t="shared" si="5"/>
        <v>#N/A</v>
      </c>
      <c r="Q95">
        <f t="shared" si="6"/>
        <v>77.98</v>
      </c>
      <c r="R95">
        <f t="shared" si="7"/>
        <v>81.879000000000005</v>
      </c>
    </row>
    <row r="96" spans="1:18" ht="35.25" customHeight="1">
      <c r="A96" s="6"/>
      <c r="B96" s="6" t="s">
        <v>324</v>
      </c>
      <c r="C96" s="7" t="s">
        <v>325</v>
      </c>
      <c r="D96" s="8">
        <v>10.83</v>
      </c>
      <c r="E96" s="159">
        <v>43.7</v>
      </c>
      <c r="F96" s="159">
        <v>15</v>
      </c>
      <c r="G96" s="159">
        <v>6</v>
      </c>
      <c r="H96" s="159">
        <v>0.9</v>
      </c>
      <c r="I96" t="e">
        <f>VLOOKUP(B96,stariCEnik!$B$6:$V$306,5,FALSE)</f>
        <v>#N/A</v>
      </c>
      <c r="J96" s="127">
        <f>ROUND(L96/1.22,2)</f>
        <v>23.86</v>
      </c>
      <c r="K96" t="e">
        <v>#N/A</v>
      </c>
      <c r="L96" s="127">
        <v>29.11</v>
      </c>
      <c r="M96" t="e">
        <v>#N/A</v>
      </c>
      <c r="N96" t="str">
        <f>IFERROR(VLOOKUP(B96,stariCEnik!$B$6:$V$306,2,FALSE),REPLACE(B96,1,2,"MM"))</f>
        <v>MMP0020</v>
      </c>
      <c r="O96" s="120" t="s">
        <v>326</v>
      </c>
      <c r="P96" s="122">
        <f t="shared" si="5"/>
        <v>1.2031394275161587</v>
      </c>
      <c r="Q96">
        <f t="shared" si="6"/>
        <v>21.66</v>
      </c>
      <c r="R96">
        <f t="shared" si="7"/>
        <v>22.743000000000002</v>
      </c>
    </row>
    <row r="97" spans="1:18" ht="45.75" customHeight="1">
      <c r="A97" s="6"/>
      <c r="B97" s="6" t="s">
        <v>327</v>
      </c>
      <c r="C97" s="7" t="s">
        <v>328</v>
      </c>
      <c r="D97" s="8">
        <v>7.83</v>
      </c>
      <c r="E97" s="159">
        <v>30</v>
      </c>
      <c r="F97" s="159">
        <v>8</v>
      </c>
      <c r="G97" s="159">
        <v>7</v>
      </c>
      <c r="H97" s="159">
        <v>0.55000000000000004</v>
      </c>
      <c r="I97" t="str">
        <f>VLOOKUP(B97,stariCEnik!$B$6:$V$306,5,FALSE)</f>
        <v>Matice in vijaki: set A</v>
      </c>
      <c r="J97" s="128">
        <v>16.5</v>
      </c>
      <c r="K97">
        <v>15.06</v>
      </c>
      <c r="L97" s="127">
        <v>18.37</v>
      </c>
      <c r="M97">
        <v>18.37</v>
      </c>
      <c r="N97" t="str">
        <f>IFERROR(VLOOKUP(B97,stariCEnik!$B$6:$V$306,2,FALSE),REPLACE(B97,1,2,"MM"))</f>
        <v>MMP0021</v>
      </c>
      <c r="O97" s="120" t="s">
        <v>329</v>
      </c>
      <c r="P97" s="122">
        <f t="shared" si="5"/>
        <v>1.1072796934865901</v>
      </c>
      <c r="Q97">
        <f t="shared" si="6"/>
        <v>15.66</v>
      </c>
      <c r="R97">
        <f t="shared" si="7"/>
        <v>16.443000000000001</v>
      </c>
    </row>
    <row r="98" spans="1:18" ht="45.75" customHeight="1">
      <c r="A98" s="6"/>
      <c r="B98" s="6" t="s">
        <v>330</v>
      </c>
      <c r="C98" s="7" t="s">
        <v>331</v>
      </c>
      <c r="D98" s="8">
        <v>8.17</v>
      </c>
      <c r="E98" s="159">
        <v>29</v>
      </c>
      <c r="F98" s="159">
        <v>4.7</v>
      </c>
      <c r="G98" s="159" t="s">
        <v>332</v>
      </c>
      <c r="H98" s="159">
        <v>0.96</v>
      </c>
      <c r="I98" t="e">
        <f>VLOOKUP(B98,stariCEnik!$B$6:$V$306,5,FALSE)</f>
        <v>#N/A</v>
      </c>
      <c r="J98" s="128">
        <v>17.2</v>
      </c>
      <c r="K98" t="e">
        <v>#N/A</v>
      </c>
      <c r="L98" s="127">
        <f t="shared" si="4"/>
        <v>20.98</v>
      </c>
      <c r="M98" t="e">
        <v>#N/A</v>
      </c>
      <c r="N98" t="str">
        <f>IFERROR(VLOOKUP(B98,stariCEnik!$B$6:$V$306,2,FALSE),REPLACE(B98,1,2,"MM"))</f>
        <v>MMP0021-1</v>
      </c>
      <c r="O98" s="120" t="s">
        <v>333</v>
      </c>
      <c r="P98" s="122">
        <f t="shared" si="5"/>
        <v>1.1052631578947367</v>
      </c>
      <c r="Q98">
        <f t="shared" si="6"/>
        <v>16.34</v>
      </c>
      <c r="R98">
        <f t="shared" si="7"/>
        <v>17.157</v>
      </c>
    </row>
    <row r="99" spans="1:18" ht="41.25" customHeight="1">
      <c r="A99" s="6"/>
      <c r="B99" s="6" t="s">
        <v>334</v>
      </c>
      <c r="C99" s="7" t="s">
        <v>335</v>
      </c>
      <c r="D99" s="8">
        <v>29.99</v>
      </c>
      <c r="E99" s="159">
        <v>31.3</v>
      </c>
      <c r="F99" s="159">
        <v>12</v>
      </c>
      <c r="G99" s="159">
        <v>14</v>
      </c>
      <c r="H99" s="159">
        <v>1.35</v>
      </c>
      <c r="I99" t="str">
        <f>VLOOKUP(B99,stariCEnik!$B$6:$V$306,5,FALSE)</f>
        <v>Škatla s ključavnicami</v>
      </c>
      <c r="J99" s="128">
        <v>63</v>
      </c>
      <c r="K99">
        <v>54.88</v>
      </c>
      <c r="L99" s="127">
        <f t="shared" si="4"/>
        <v>76.86</v>
      </c>
      <c r="M99">
        <v>66.95</v>
      </c>
      <c r="N99" t="str">
        <f>IFERROR(VLOOKUP(B99,stariCEnik!$B$6:$V$306,2,FALSE),REPLACE(B99,1,2,"MM"))</f>
        <v>MMP0022</v>
      </c>
      <c r="O99" s="120" t="s">
        <v>336</v>
      </c>
      <c r="P99" s="122">
        <f t="shared" si="5"/>
        <v>1.1007002334111373</v>
      </c>
      <c r="Q99">
        <f t="shared" si="6"/>
        <v>59.98</v>
      </c>
      <c r="R99">
        <f t="shared" si="7"/>
        <v>62.978999999999999</v>
      </c>
    </row>
    <row r="100" spans="1:18" ht="54" customHeight="1">
      <c r="A100" s="6"/>
      <c r="B100" s="6" t="s">
        <v>337</v>
      </c>
      <c r="C100" s="7" t="s">
        <v>338</v>
      </c>
      <c r="D100" s="8">
        <v>12.99</v>
      </c>
      <c r="E100" s="159">
        <v>44.7</v>
      </c>
      <c r="F100" s="159">
        <v>44.78</v>
      </c>
      <c r="G100" s="159">
        <v>1</v>
      </c>
      <c r="H100" s="159">
        <v>1.4</v>
      </c>
      <c r="I100" t="str">
        <f>VLOOKUP(B100,stariCEnik!$B$6:$V$306,5,FALSE)</f>
        <v>Tabla s ključavnicami</v>
      </c>
      <c r="J100" s="128">
        <v>27.5</v>
      </c>
      <c r="K100">
        <v>26.76</v>
      </c>
      <c r="L100" s="127">
        <f t="shared" si="4"/>
        <v>33.549999999999997</v>
      </c>
      <c r="M100">
        <v>32.65</v>
      </c>
      <c r="N100" t="str">
        <f>IFERROR(VLOOKUP(B100,stariCEnik!$B$6:$V$306,2,FALSE),REPLACE(B100,1,2,"MM"))</f>
        <v>MMP0028</v>
      </c>
      <c r="O100" s="120" t="s">
        <v>339</v>
      </c>
      <c r="P100" s="122">
        <f t="shared" si="5"/>
        <v>1.1170130869899921</v>
      </c>
      <c r="Q100">
        <f t="shared" si="6"/>
        <v>25.98</v>
      </c>
      <c r="R100">
        <f t="shared" si="7"/>
        <v>27.279</v>
      </c>
    </row>
    <row r="101" spans="1:18" ht="54" customHeight="1">
      <c r="A101" s="6"/>
      <c r="B101" s="6" t="s">
        <v>340</v>
      </c>
      <c r="C101" s="7" t="s">
        <v>341</v>
      </c>
      <c r="D101" s="8">
        <v>30.99</v>
      </c>
      <c r="E101" s="159">
        <v>38.6</v>
      </c>
      <c r="F101" s="159">
        <v>26</v>
      </c>
      <c r="G101" s="159">
        <v>1.8</v>
      </c>
      <c r="H101" s="159">
        <v>1.95</v>
      </c>
      <c r="I101" t="e">
        <f>VLOOKUP(B101,stariCEnik!$B$6:$V$306,5,FALSE)</f>
        <v>#N/A</v>
      </c>
      <c r="J101" s="128">
        <v>65.5</v>
      </c>
      <c r="K101" t="e">
        <v>#N/A</v>
      </c>
      <c r="L101" s="127">
        <f t="shared" si="4"/>
        <v>79.91</v>
      </c>
      <c r="M101" t="e">
        <v>#N/A</v>
      </c>
      <c r="N101" t="str">
        <f>IFERROR(VLOOKUP(B101,stariCEnik!$B$6:$V$306,2,FALSE),REPLACE(B101,1,2,"MM"))</f>
        <v>MMP0022-1</v>
      </c>
      <c r="O101" s="120" t="s">
        <v>342</v>
      </c>
      <c r="P101" s="122">
        <f t="shared" si="5"/>
        <v>1.1135850274282029</v>
      </c>
      <c r="Q101">
        <f t="shared" si="6"/>
        <v>61.98</v>
      </c>
      <c r="R101">
        <f t="shared" si="7"/>
        <v>65.078999999999994</v>
      </c>
    </row>
    <row r="102" spans="1:18" ht="46.5" customHeight="1">
      <c r="A102" s="6"/>
      <c r="B102" s="6" t="s">
        <v>343</v>
      </c>
      <c r="C102" s="7" t="s">
        <v>344</v>
      </c>
      <c r="D102" s="8">
        <v>7.69</v>
      </c>
      <c r="E102" s="159">
        <v>38.9</v>
      </c>
      <c r="F102" s="159">
        <v>38.9</v>
      </c>
      <c r="G102" s="159">
        <v>2.2000000000000002</v>
      </c>
      <c r="H102" s="159">
        <v>1.73</v>
      </c>
      <c r="I102" t="str">
        <f>VLOOKUP(B102,stariCEnik!$B$6:$V$306,5,FALSE)</f>
        <v>Pladenj za učenje ravnotežja</v>
      </c>
      <c r="J102" s="127">
        <f>ROUND(VLOOKUP(B102,stariCEnik!$B$6:$V$306,6,FALSE),2)</f>
        <v>16.34</v>
      </c>
      <c r="K102">
        <v>16.34</v>
      </c>
      <c r="L102" s="127">
        <f t="shared" si="4"/>
        <v>19.93</v>
      </c>
      <c r="M102">
        <v>19.93</v>
      </c>
      <c r="N102" t="str">
        <f>IFERROR(VLOOKUP(B102,stariCEnik!$B$6:$V$306,2,FALSE),REPLACE(B102,1,2,"MM"))</f>
        <v>MMP0023</v>
      </c>
      <c r="O102" s="120" t="s">
        <v>345</v>
      </c>
      <c r="P102" s="122">
        <f t="shared" si="5"/>
        <v>1.1248374512353703</v>
      </c>
      <c r="Q102">
        <f t="shared" si="6"/>
        <v>15.38</v>
      </c>
      <c r="R102">
        <f t="shared" si="7"/>
        <v>16.149000000000001</v>
      </c>
    </row>
    <row r="103" spans="1:18" ht="55.5" customHeight="1">
      <c r="A103" s="6"/>
      <c r="B103" s="6" t="s">
        <v>346</v>
      </c>
      <c r="C103" s="7" t="s">
        <v>347</v>
      </c>
      <c r="D103" s="8">
        <v>7.69</v>
      </c>
      <c r="E103" s="159">
        <v>39</v>
      </c>
      <c r="F103" s="159">
        <v>39</v>
      </c>
      <c r="G103" s="159">
        <v>2</v>
      </c>
      <c r="H103" s="159">
        <v>1.71</v>
      </c>
      <c r="I103" t="str">
        <f>VLOOKUP(B103,stariCEnik!$B$6:$V$306,5,FALSE)</f>
        <v>Labirint</v>
      </c>
      <c r="J103" s="127">
        <f>ROUND(VLOOKUP(B103,stariCEnik!$B$6:$V$306,6,FALSE),2)</f>
        <v>16.84</v>
      </c>
      <c r="K103">
        <v>16.84</v>
      </c>
      <c r="L103" s="127">
        <f t="shared" si="4"/>
        <v>20.54</v>
      </c>
      <c r="M103">
        <v>20.54</v>
      </c>
      <c r="N103" t="str">
        <f>IFERROR(VLOOKUP(B103,stariCEnik!$B$6:$V$306,2,FALSE),REPLACE(B103,1,2,"MM"))</f>
        <v>MMP0025</v>
      </c>
      <c r="O103" s="120" t="s">
        <v>348</v>
      </c>
      <c r="P103" s="122">
        <f t="shared" si="5"/>
        <v>1.1898569570871258</v>
      </c>
      <c r="Q103">
        <f t="shared" si="6"/>
        <v>15.38</v>
      </c>
      <c r="R103">
        <f t="shared" si="7"/>
        <v>16.149000000000001</v>
      </c>
    </row>
    <row r="104" spans="1:18" ht="40.5" customHeight="1">
      <c r="A104" s="6"/>
      <c r="B104" s="6" t="s">
        <v>349</v>
      </c>
      <c r="C104" s="7" t="s">
        <v>350</v>
      </c>
      <c r="D104" s="8">
        <v>14.29</v>
      </c>
      <c r="E104" s="159">
        <v>21</v>
      </c>
      <c r="F104" s="159">
        <v>21</v>
      </c>
      <c r="G104" s="159">
        <v>7.6</v>
      </c>
      <c r="H104" s="159">
        <v>1.08</v>
      </c>
      <c r="I104" t="str">
        <f>VLOOKUP(B104,stariCEnik!$B$6:$V$306,5,FALSE)</f>
        <v>Leseni pladnji (5 kosov)</v>
      </c>
      <c r="J104" s="127">
        <f>ROUND(VLOOKUP(B104,stariCEnik!$B$6:$V$306,6,FALSE),2)</f>
        <v>30.34</v>
      </c>
      <c r="K104">
        <v>30.34</v>
      </c>
      <c r="L104" s="127">
        <f t="shared" si="4"/>
        <v>37.01</v>
      </c>
      <c r="M104">
        <v>37.01</v>
      </c>
      <c r="N104" t="str">
        <f>IFERROR(VLOOKUP(B104,stariCEnik!$B$6:$V$306,2,FALSE),REPLACE(B104,1,2,"MM"))</f>
        <v>MMP0026</v>
      </c>
      <c r="O104" s="120" t="s">
        <v>351</v>
      </c>
      <c r="P104" s="122">
        <f t="shared" si="5"/>
        <v>1.1231630510846746</v>
      </c>
      <c r="Q104">
        <f t="shared" si="6"/>
        <v>28.58</v>
      </c>
      <c r="R104">
        <f t="shared" si="7"/>
        <v>30.009</v>
      </c>
    </row>
    <row r="105" spans="1:18" ht="63" customHeight="1">
      <c r="A105" s="6"/>
      <c r="B105" s="6" t="s">
        <v>352</v>
      </c>
      <c r="C105" s="7" t="s">
        <v>353</v>
      </c>
      <c r="D105" s="8">
        <v>6.99</v>
      </c>
      <c r="E105" s="159">
        <v>18.899999999999999</v>
      </c>
      <c r="F105" s="159">
        <v>19</v>
      </c>
      <c r="G105" s="159">
        <v>7</v>
      </c>
      <c r="H105" s="159">
        <v>0.59</v>
      </c>
      <c r="I105" t="str">
        <f>VLOOKUP(B105,stariCEnik!$B$6:$V$306,5,FALSE)</f>
        <v>Obročki za met</v>
      </c>
      <c r="J105" s="128">
        <v>14.7</v>
      </c>
      <c r="K105">
        <v>13.5</v>
      </c>
      <c r="L105" s="127">
        <f t="shared" si="4"/>
        <v>17.93</v>
      </c>
      <c r="M105">
        <v>16.47</v>
      </c>
      <c r="N105" t="str">
        <f>IFERROR(VLOOKUP(B105,stariCEnik!$B$6:$V$306,2,FALSE),REPLACE(B105,1,2,"MM"))</f>
        <v>MMP0030</v>
      </c>
      <c r="O105" s="120" t="s">
        <v>354</v>
      </c>
      <c r="P105" s="122">
        <f t="shared" si="5"/>
        <v>1.1030042918454934</v>
      </c>
      <c r="Q105">
        <f t="shared" si="6"/>
        <v>13.98</v>
      </c>
      <c r="R105">
        <f t="shared" si="7"/>
        <v>14.679</v>
      </c>
    </row>
    <row r="106" spans="1:18" ht="63" customHeight="1">
      <c r="A106" s="6"/>
      <c r="B106" s="6" t="s">
        <v>355</v>
      </c>
      <c r="C106" s="7" t="s">
        <v>356</v>
      </c>
      <c r="D106" s="8">
        <v>4.8899999999999997</v>
      </c>
      <c r="E106" s="159">
        <v>27</v>
      </c>
      <c r="F106" s="159">
        <v>26</v>
      </c>
      <c r="G106" s="159">
        <v>3.3</v>
      </c>
      <c r="H106" s="159">
        <v>0.45</v>
      </c>
      <c r="I106" t="str">
        <f>VLOOKUP(B106,stariCEnik!$B$6:$V$306,5,FALSE)</f>
        <v>Pladenj za razvrščanje (40 ploščkov)</v>
      </c>
      <c r="J106" s="127">
        <f>ROUND(VLOOKUP(B106,stariCEnik!$B$6:$V$306,6,FALSE),2)</f>
        <v>10.5</v>
      </c>
      <c r="K106">
        <v>10.5</v>
      </c>
      <c r="L106" s="127">
        <f t="shared" si="4"/>
        <v>12.81</v>
      </c>
      <c r="M106">
        <v>12.81</v>
      </c>
      <c r="N106" t="str">
        <f>IFERROR(VLOOKUP(B106,stariCEnik!$B$6:$V$306,2,FALSE),REPLACE(B106,1,2,"MM"))</f>
        <v>MMP0031</v>
      </c>
      <c r="O106" s="120" t="s">
        <v>357</v>
      </c>
      <c r="P106" s="122">
        <f t="shared" si="5"/>
        <v>1.147239263803681</v>
      </c>
      <c r="Q106">
        <f t="shared" si="6"/>
        <v>9.7799999999999994</v>
      </c>
      <c r="R106">
        <f t="shared" si="7"/>
        <v>10.269</v>
      </c>
    </row>
    <row r="107" spans="1:18" ht="63" customHeight="1">
      <c r="A107" s="6"/>
      <c r="B107" s="6" t="s">
        <v>358</v>
      </c>
      <c r="C107" s="7" t="s">
        <v>359</v>
      </c>
      <c r="D107" s="8">
        <v>18.79</v>
      </c>
      <c r="E107" s="159">
        <v>65.5</v>
      </c>
      <c r="F107" s="159">
        <v>14</v>
      </c>
      <c r="G107" s="159">
        <v>9</v>
      </c>
      <c r="H107" s="159">
        <v>2.21</v>
      </c>
      <c r="I107" t="e">
        <f>VLOOKUP(B107,stariCEnik!$B$6:$V$306,5,FALSE)</f>
        <v>#N/A</v>
      </c>
      <c r="J107" s="128">
        <v>39.5</v>
      </c>
      <c r="K107" t="e">
        <v>#N/A</v>
      </c>
      <c r="L107" s="127">
        <v>42.46</v>
      </c>
      <c r="M107" t="e">
        <v>#N/A</v>
      </c>
      <c r="N107" t="str">
        <f>IFERROR(VLOOKUP(B107,stariCEnik!$B$6:$V$306,2,FALSE),REPLACE(B107,1,2,"MM"))</f>
        <v>MMP0032</v>
      </c>
      <c r="O107" s="120" t="s">
        <v>360</v>
      </c>
      <c r="P107" s="122">
        <f t="shared" si="5"/>
        <v>1.1021820117083556</v>
      </c>
      <c r="Q107">
        <f t="shared" si="6"/>
        <v>37.58</v>
      </c>
      <c r="R107">
        <f t="shared" si="7"/>
        <v>39.459000000000003</v>
      </c>
    </row>
    <row r="108" spans="1:18" s="1" customFormat="1" ht="46.2" customHeight="1">
      <c r="A108" s="16"/>
      <c r="B108" s="17" t="s">
        <v>361</v>
      </c>
      <c r="C108" s="17" t="s">
        <v>362</v>
      </c>
      <c r="D108" s="18">
        <v>6.38</v>
      </c>
      <c r="E108" s="16">
        <v>27.7</v>
      </c>
      <c r="F108" s="16">
        <v>11.5</v>
      </c>
      <c r="G108" s="16">
        <v>3</v>
      </c>
      <c r="H108" s="16">
        <v>0.6</v>
      </c>
      <c r="I108" t="e">
        <f>VLOOKUP(B108,stariCEnik!$B$6:$V$306,5,FALSE)</f>
        <v>#N/A</v>
      </c>
      <c r="J108" s="129">
        <v>14.355</v>
      </c>
      <c r="K108" s="1" t="e">
        <v>#N/A</v>
      </c>
      <c r="L108" s="127">
        <f t="shared" si="4"/>
        <v>17.510000000000002</v>
      </c>
      <c r="M108" s="1" t="e">
        <v>#N/A</v>
      </c>
      <c r="N108" t="str">
        <f>IFERROR(VLOOKUP(B108,stariCEnik!$B$6:$V$306,2,FALSE),REPLACE(B108,1,2,"MM"))</f>
        <v>MMP070</v>
      </c>
      <c r="O108" s="120" t="s">
        <v>363</v>
      </c>
      <c r="P108" s="122">
        <f t="shared" si="5"/>
        <v>1.25</v>
      </c>
      <c r="Q108">
        <f t="shared" si="6"/>
        <v>12.76</v>
      </c>
      <c r="R108">
        <f t="shared" si="7"/>
        <v>13.398</v>
      </c>
    </row>
    <row r="109" spans="1:18" s="1" customFormat="1" ht="46.2" customHeight="1">
      <c r="A109" s="16"/>
      <c r="B109" s="17" t="s">
        <v>364</v>
      </c>
      <c r="C109" s="17" t="s">
        <v>365</v>
      </c>
      <c r="D109" s="18">
        <v>6.38</v>
      </c>
      <c r="E109" s="16">
        <v>27.7</v>
      </c>
      <c r="F109" s="16">
        <v>11.5</v>
      </c>
      <c r="G109" s="16">
        <v>3</v>
      </c>
      <c r="H109" s="16">
        <v>0.73</v>
      </c>
      <c r="I109" t="e">
        <f>VLOOKUP(B109,stariCEnik!$B$6:$V$306,5,FALSE)</f>
        <v>#N/A</v>
      </c>
      <c r="J109" s="129">
        <v>14.355</v>
      </c>
      <c r="K109" s="1" t="e">
        <v>#N/A</v>
      </c>
      <c r="L109" s="127">
        <f t="shared" si="4"/>
        <v>17.510000000000002</v>
      </c>
      <c r="M109" s="1" t="e">
        <v>#N/A</v>
      </c>
      <c r="N109" t="str">
        <f>IFERROR(VLOOKUP(B109,stariCEnik!$B$6:$V$306,2,FALSE),REPLACE(B109,1,2,"MM"))</f>
        <v>MMP071</v>
      </c>
      <c r="O109" s="120" t="s">
        <v>366</v>
      </c>
      <c r="P109" s="122">
        <f t="shared" si="5"/>
        <v>1.25</v>
      </c>
      <c r="Q109">
        <f t="shared" si="6"/>
        <v>12.76</v>
      </c>
      <c r="R109">
        <f t="shared" si="7"/>
        <v>13.398</v>
      </c>
    </row>
    <row r="110" spans="1:18" s="1" customFormat="1" ht="46.2" customHeight="1">
      <c r="A110" s="16"/>
      <c r="B110" s="17" t="s">
        <v>367</v>
      </c>
      <c r="C110" s="17" t="s">
        <v>368</v>
      </c>
      <c r="D110" s="18">
        <v>6.38</v>
      </c>
      <c r="E110" s="16">
        <v>27.7</v>
      </c>
      <c r="F110" s="16">
        <v>11.5</v>
      </c>
      <c r="G110" s="16">
        <v>3</v>
      </c>
      <c r="H110" s="16">
        <v>0.74</v>
      </c>
      <c r="I110" t="e">
        <f>VLOOKUP(B110,stariCEnik!$B$6:$V$306,5,FALSE)</f>
        <v>#N/A</v>
      </c>
      <c r="J110" s="129">
        <v>14.355</v>
      </c>
      <c r="K110" s="1" t="e">
        <v>#N/A</v>
      </c>
      <c r="L110" s="127">
        <f t="shared" si="4"/>
        <v>17.510000000000002</v>
      </c>
      <c r="M110" s="1" t="e">
        <v>#N/A</v>
      </c>
      <c r="N110" t="str">
        <f>IFERROR(VLOOKUP(B110,stariCEnik!$B$6:$V$306,2,FALSE),REPLACE(B110,1,2,"MM"))</f>
        <v>MMP072</v>
      </c>
      <c r="O110" s="120" t="s">
        <v>369</v>
      </c>
      <c r="P110" s="122">
        <f t="shared" si="5"/>
        <v>1.25</v>
      </c>
      <c r="Q110">
        <f t="shared" si="6"/>
        <v>12.76</v>
      </c>
      <c r="R110">
        <f t="shared" si="7"/>
        <v>13.398</v>
      </c>
    </row>
    <row r="111" spans="1:18" s="1" customFormat="1" ht="46.2" customHeight="1">
      <c r="A111" s="16"/>
      <c r="B111" s="17" t="s">
        <v>370</v>
      </c>
      <c r="C111" s="17" t="s">
        <v>371</v>
      </c>
      <c r="D111" s="18">
        <v>5.88</v>
      </c>
      <c r="E111" s="16">
        <v>20</v>
      </c>
      <c r="F111" s="16">
        <v>6</v>
      </c>
      <c r="G111" s="16">
        <v>8</v>
      </c>
      <c r="H111" s="16">
        <v>0.55000000000000004</v>
      </c>
      <c r="I111" t="e">
        <f>VLOOKUP(B111,stariCEnik!$B$6:$V$306,5,FALSE)</f>
        <v>#N/A</v>
      </c>
      <c r="J111" s="129">
        <v>13.23</v>
      </c>
      <c r="K111" s="1" t="e">
        <v>#N/A</v>
      </c>
      <c r="L111" s="127">
        <f t="shared" si="4"/>
        <v>16.14</v>
      </c>
      <c r="M111" s="1" t="e">
        <v>#N/A</v>
      </c>
      <c r="N111" t="str">
        <f>IFERROR(VLOOKUP(B111,stariCEnik!$B$6:$V$306,2,FALSE),REPLACE(B111,1,2,"MM"))</f>
        <v>MMP073</v>
      </c>
      <c r="O111" s="120" t="s">
        <v>372</v>
      </c>
      <c r="P111" s="122">
        <f t="shared" si="5"/>
        <v>1.25</v>
      </c>
      <c r="Q111">
        <f t="shared" si="6"/>
        <v>11.76</v>
      </c>
      <c r="R111">
        <f t="shared" si="7"/>
        <v>12.348000000000001</v>
      </c>
    </row>
    <row r="112" spans="1:18" s="1" customFormat="1" ht="46.2" customHeight="1">
      <c r="A112" s="16"/>
      <c r="B112" s="17" t="s">
        <v>373</v>
      </c>
      <c r="C112" s="17" t="s">
        <v>374</v>
      </c>
      <c r="D112" s="18">
        <v>5.88</v>
      </c>
      <c r="E112" s="16">
        <v>20</v>
      </c>
      <c r="F112" s="16">
        <v>6</v>
      </c>
      <c r="G112" s="16">
        <v>0.5</v>
      </c>
      <c r="H112" s="16">
        <v>0.55000000000000004</v>
      </c>
      <c r="I112" t="e">
        <f>VLOOKUP(B112,stariCEnik!$B$6:$V$306,5,FALSE)</f>
        <v>#N/A</v>
      </c>
      <c r="J112" s="129">
        <v>13.23</v>
      </c>
      <c r="K112" s="1" t="e">
        <v>#N/A</v>
      </c>
      <c r="L112" s="127">
        <f t="shared" si="4"/>
        <v>16.14</v>
      </c>
      <c r="M112" s="1" t="e">
        <v>#N/A</v>
      </c>
      <c r="N112" t="str">
        <f>IFERROR(VLOOKUP(B112,stariCEnik!$B$6:$V$306,2,FALSE),REPLACE(B112,1,2,"MM"))</f>
        <v>MMP074</v>
      </c>
      <c r="O112" s="120" t="s">
        <v>375</v>
      </c>
      <c r="P112" s="122">
        <f t="shared" si="5"/>
        <v>1.25</v>
      </c>
      <c r="Q112">
        <f t="shared" si="6"/>
        <v>11.76</v>
      </c>
      <c r="R112">
        <f t="shared" si="7"/>
        <v>12.348000000000001</v>
      </c>
    </row>
    <row r="113" spans="1:18" s="1" customFormat="1" ht="46.2" customHeight="1">
      <c r="A113" s="16"/>
      <c r="B113" s="17" t="s">
        <v>376</v>
      </c>
      <c r="C113" s="17" t="s">
        <v>377</v>
      </c>
      <c r="D113" s="18">
        <v>3.38</v>
      </c>
      <c r="E113" s="16">
        <v>26.5</v>
      </c>
      <c r="F113" s="16">
        <v>1.4</v>
      </c>
      <c r="G113" s="16">
        <v>1.1000000000000001</v>
      </c>
      <c r="H113" s="16">
        <v>0.43</v>
      </c>
      <c r="I113" t="e">
        <f>VLOOKUP(B113,stariCEnik!$B$6:$V$306,5,FALSE)</f>
        <v>#N/A</v>
      </c>
      <c r="J113" s="129">
        <v>7.6049999999999995</v>
      </c>
      <c r="K113" s="1" t="e">
        <v>#N/A</v>
      </c>
      <c r="L113" s="127">
        <f t="shared" si="4"/>
        <v>9.2799999999999994</v>
      </c>
      <c r="M113" s="1" t="e">
        <v>#N/A</v>
      </c>
      <c r="N113" t="str">
        <f>IFERROR(VLOOKUP(B113,stariCEnik!$B$6:$V$306,2,FALSE),REPLACE(B113,1,2,"MM"))</f>
        <v>MMP075</v>
      </c>
      <c r="O113" s="120" t="s">
        <v>378</v>
      </c>
      <c r="P113" s="122">
        <f t="shared" si="5"/>
        <v>1.25</v>
      </c>
      <c r="Q113">
        <f t="shared" si="6"/>
        <v>6.76</v>
      </c>
      <c r="R113">
        <f t="shared" si="7"/>
        <v>7.0979999999999999</v>
      </c>
    </row>
    <row r="114" spans="1:18" ht="48.75" customHeight="1">
      <c r="A114" s="10"/>
      <c r="B114" s="11" t="s">
        <v>379</v>
      </c>
      <c r="C114" s="7" t="s">
        <v>380</v>
      </c>
      <c r="D114" s="8">
        <v>11.83</v>
      </c>
      <c r="E114" s="159">
        <v>57.3</v>
      </c>
      <c r="F114" s="159">
        <v>45</v>
      </c>
      <c r="G114" s="159">
        <v>1.3</v>
      </c>
      <c r="H114" s="159">
        <v>1.6</v>
      </c>
      <c r="I114" t="str">
        <f>VLOOKUP(B114,stariCEnik!$B$6:$V$306,5,FALSE)</f>
        <v>Sestavljanka Celine-deli sveta</v>
      </c>
      <c r="J114" s="127">
        <f>ROUND(VLOOKUP(B114,stariCEnik!$B$6:$V$306,6,FALSE),2)</f>
        <v>28.07</v>
      </c>
      <c r="K114">
        <v>28.07</v>
      </c>
      <c r="L114" s="127">
        <f t="shared" si="4"/>
        <v>34.25</v>
      </c>
      <c r="M114">
        <v>34.25</v>
      </c>
      <c r="N114" t="str">
        <f>IFERROR(VLOOKUP(B114,stariCEnik!$B$6:$V$306,2,FALSE),REPLACE(B114,1,2,"MM"))</f>
        <v>MMG001</v>
      </c>
      <c r="O114" s="120" t="s">
        <v>381</v>
      </c>
      <c r="P114" s="122">
        <f t="shared" si="5"/>
        <v>1.3727810650887573</v>
      </c>
      <c r="Q114">
        <f t="shared" si="6"/>
        <v>23.66</v>
      </c>
      <c r="R114">
        <f t="shared" si="7"/>
        <v>24.843</v>
      </c>
    </row>
    <row r="115" spans="1:18" ht="60" customHeight="1">
      <c r="A115" s="10"/>
      <c r="B115" s="11" t="s">
        <v>382</v>
      </c>
      <c r="C115" s="7" t="s">
        <v>383</v>
      </c>
      <c r="D115" s="8">
        <v>6.99</v>
      </c>
      <c r="E115" s="159"/>
      <c r="F115" s="159"/>
      <c r="G115" s="159"/>
      <c r="H115" s="159"/>
      <c r="I115" t="e">
        <f>VLOOKUP(B115,stariCEnik!$B$6:$V$306,5,FALSE)</f>
        <v>#N/A</v>
      </c>
      <c r="J115" s="128">
        <v>16.5</v>
      </c>
      <c r="K115" t="e">
        <v>#N/A</v>
      </c>
      <c r="L115" s="127">
        <f t="shared" si="4"/>
        <v>20.13</v>
      </c>
      <c r="M115" t="e">
        <v>#N/A</v>
      </c>
      <c r="N115" t="str">
        <f>IFERROR(VLOOKUP(B115,stariCEnik!$B$6:$V$306,2,FALSE),REPLACE(B115,1,2,"MM"))</f>
        <v>MMG001-S</v>
      </c>
      <c r="O115" s="120" t="s">
        <v>384</v>
      </c>
      <c r="P115" s="122">
        <f t="shared" si="5"/>
        <v>1.3605150214592272</v>
      </c>
      <c r="Q115">
        <f t="shared" si="6"/>
        <v>13.98</v>
      </c>
      <c r="R115">
        <f t="shared" si="7"/>
        <v>14.679</v>
      </c>
    </row>
    <row r="116" spans="1:18" ht="54" customHeight="1">
      <c r="A116" s="6"/>
      <c r="B116" s="11" t="s">
        <v>385</v>
      </c>
      <c r="C116" s="13" t="s">
        <v>386</v>
      </c>
      <c r="D116" s="8">
        <v>1.35</v>
      </c>
      <c r="E116" s="159">
        <v>57.3</v>
      </c>
      <c r="F116" s="159">
        <v>45</v>
      </c>
      <c r="G116" s="159">
        <v>1.3</v>
      </c>
      <c r="H116" s="159">
        <v>1.6</v>
      </c>
      <c r="I116" t="str">
        <f>VLOOKUP(B116,stariCEnik!$B$6:$V$306,5,FALSE)</f>
        <v>Kontrolna mapa celine-označena</v>
      </c>
      <c r="J116" s="127">
        <f>ROUND(VLOOKUP(B116,stariCEnik!$B$6:$V$306,6,FALSE),2)</f>
        <v>3.23</v>
      </c>
      <c r="K116">
        <v>3.23</v>
      </c>
      <c r="L116" s="127">
        <f t="shared" si="4"/>
        <v>3.94</v>
      </c>
      <c r="M116">
        <v>3.94</v>
      </c>
      <c r="N116" t="str">
        <f>IFERROR(VLOOKUP(B116,stariCEnik!$B$6:$V$306,2,FALSE),REPLACE(B116,1,2,"MM"))</f>
        <v>MMG001-1</v>
      </c>
      <c r="O116" s="120" t="s">
        <v>387</v>
      </c>
      <c r="P116" s="122">
        <f t="shared" si="5"/>
        <v>1.3925925925925924</v>
      </c>
      <c r="Q116">
        <f t="shared" si="6"/>
        <v>2.7</v>
      </c>
      <c r="R116">
        <f t="shared" si="7"/>
        <v>2.8350000000000004</v>
      </c>
    </row>
    <row r="117" spans="1:18" ht="51" customHeight="1">
      <c r="A117" s="10"/>
      <c r="B117" s="11" t="s">
        <v>388</v>
      </c>
      <c r="C117" s="13" t="s">
        <v>389</v>
      </c>
      <c r="D117" s="8">
        <v>1.35</v>
      </c>
      <c r="E117" s="159">
        <v>57.3</v>
      </c>
      <c r="F117" s="159">
        <v>45</v>
      </c>
      <c r="G117" s="159">
        <v>1.3</v>
      </c>
      <c r="H117" s="159">
        <v>1.6</v>
      </c>
      <c r="I117" t="str">
        <f>VLOOKUP(B117,stariCEnik!$B$6:$V$306,5,FALSE)</f>
        <v>Kontrolna mapa celine-neoznačena</v>
      </c>
      <c r="J117" s="127">
        <f>ROUND(VLOOKUP(B117,stariCEnik!$B$6:$V$306,6,FALSE),2)</f>
        <v>3.23</v>
      </c>
      <c r="K117">
        <v>3.23</v>
      </c>
      <c r="L117" s="127">
        <f t="shared" si="4"/>
        <v>3.94</v>
      </c>
      <c r="M117">
        <v>3.94</v>
      </c>
      <c r="N117" t="str">
        <f>IFERROR(VLOOKUP(B117,stariCEnik!$B$6:$V$306,2,FALSE),REPLACE(B117,1,2,"MM"))</f>
        <v>MMG001-2</v>
      </c>
      <c r="O117" s="120" t="s">
        <v>390</v>
      </c>
      <c r="P117" s="122">
        <f t="shared" si="5"/>
        <v>1.3925925925925924</v>
      </c>
      <c r="Q117">
        <f t="shared" si="6"/>
        <v>2.7</v>
      </c>
      <c r="R117">
        <f t="shared" si="7"/>
        <v>2.8350000000000004</v>
      </c>
    </row>
    <row r="118" spans="1:18" ht="64.2" customHeight="1">
      <c r="A118" s="10"/>
      <c r="B118" s="11" t="s">
        <v>391</v>
      </c>
      <c r="C118" s="7" t="s">
        <v>392</v>
      </c>
      <c r="D118" s="8">
        <v>11.83</v>
      </c>
      <c r="E118" s="159">
        <v>57.3</v>
      </c>
      <c r="F118" s="159">
        <v>45</v>
      </c>
      <c r="G118" s="159">
        <v>1.3</v>
      </c>
      <c r="H118" s="159">
        <v>1.6</v>
      </c>
      <c r="I118" t="str">
        <f>VLOOKUP(B118,stariCEnik!$B$6:$V$306,5,FALSE)</f>
        <v>Sestavljanka Evropa</v>
      </c>
      <c r="J118" s="127">
        <f>ROUND(VLOOKUP(B118,stariCEnik!$B$6:$V$306,6,FALSE),2)</f>
        <v>28.07</v>
      </c>
      <c r="K118">
        <v>28.07</v>
      </c>
      <c r="L118" s="127">
        <f t="shared" si="4"/>
        <v>34.25</v>
      </c>
      <c r="M118">
        <v>34.25</v>
      </c>
      <c r="N118" t="str">
        <f>IFERROR(VLOOKUP(B118,stariCEnik!$B$6:$V$306,2,FALSE),REPLACE(B118,1,2,"MM"))</f>
        <v>MMG002</v>
      </c>
      <c r="O118" s="120" t="s">
        <v>393</v>
      </c>
      <c r="P118" s="122">
        <f t="shared" si="5"/>
        <v>1.3727810650887573</v>
      </c>
      <c r="Q118">
        <f t="shared" si="6"/>
        <v>23.66</v>
      </c>
      <c r="R118">
        <f t="shared" si="7"/>
        <v>24.843</v>
      </c>
    </row>
    <row r="119" spans="1:18" ht="64.2" customHeight="1">
      <c r="A119" s="10"/>
      <c r="B119" s="11" t="s">
        <v>394</v>
      </c>
      <c r="C119" s="7" t="s">
        <v>395</v>
      </c>
      <c r="D119" s="8">
        <v>6.99</v>
      </c>
      <c r="E119" s="159"/>
      <c r="F119" s="159"/>
      <c r="G119" s="159"/>
      <c r="H119" s="159"/>
      <c r="I119" t="e">
        <f>VLOOKUP(B119,stariCEnik!$B$6:$V$306,5,FALSE)</f>
        <v>#N/A</v>
      </c>
      <c r="J119" s="128">
        <v>16.5</v>
      </c>
      <c r="K119" t="e">
        <v>#N/A</v>
      </c>
      <c r="L119" s="127">
        <f t="shared" si="4"/>
        <v>20.13</v>
      </c>
      <c r="M119" t="e">
        <v>#N/A</v>
      </c>
      <c r="N119" t="str">
        <f>IFERROR(VLOOKUP(B119,stariCEnik!$B$6:$V$306,2,FALSE),REPLACE(B119,1,2,"MM"))</f>
        <v>MMG002-S</v>
      </c>
      <c r="O119" s="120" t="s">
        <v>396</v>
      </c>
      <c r="P119" s="122">
        <f t="shared" si="5"/>
        <v>1.3605150214592272</v>
      </c>
      <c r="Q119">
        <f t="shared" si="6"/>
        <v>13.98</v>
      </c>
      <c r="R119">
        <f t="shared" si="7"/>
        <v>14.679</v>
      </c>
    </row>
    <row r="120" spans="1:18" ht="54" customHeight="1">
      <c r="A120" s="10"/>
      <c r="B120" s="11" t="s">
        <v>397</v>
      </c>
      <c r="C120" s="13" t="s">
        <v>398</v>
      </c>
      <c r="D120" s="8">
        <v>1.35</v>
      </c>
      <c r="E120" s="159">
        <v>57.3</v>
      </c>
      <c r="F120" s="159">
        <v>45</v>
      </c>
      <c r="G120" s="159">
        <v>1.3</v>
      </c>
      <c r="H120" s="159">
        <v>1.6</v>
      </c>
      <c r="I120" t="str">
        <f>VLOOKUP(B120,stariCEnik!$B$6:$V$306,5,FALSE)</f>
        <v>Kontrolna mapa Evropa-označena</v>
      </c>
      <c r="J120" s="127">
        <f>ROUND(VLOOKUP(B120,stariCEnik!$B$6:$V$306,6,FALSE),2)</f>
        <v>3.23</v>
      </c>
      <c r="K120">
        <v>3.23</v>
      </c>
      <c r="L120" s="127">
        <f t="shared" si="4"/>
        <v>3.94</v>
      </c>
      <c r="M120">
        <v>3.94</v>
      </c>
      <c r="N120" t="str">
        <f>IFERROR(VLOOKUP(B120,stariCEnik!$B$6:$V$306,2,FALSE),REPLACE(B120,1,2,"MM"))</f>
        <v>MMG002-1</v>
      </c>
      <c r="O120" s="120" t="s">
        <v>399</v>
      </c>
      <c r="P120" s="122">
        <f t="shared" si="5"/>
        <v>1.3925925925925924</v>
      </c>
      <c r="Q120">
        <f t="shared" si="6"/>
        <v>2.7</v>
      </c>
      <c r="R120">
        <f t="shared" si="7"/>
        <v>2.8350000000000004</v>
      </c>
    </row>
    <row r="121" spans="1:18" ht="51" customHeight="1">
      <c r="A121" s="10"/>
      <c r="B121" s="11" t="s">
        <v>400</v>
      </c>
      <c r="C121" s="13" t="s">
        <v>401</v>
      </c>
      <c r="D121" s="8">
        <v>1.35</v>
      </c>
      <c r="E121" s="159">
        <v>57.3</v>
      </c>
      <c r="F121" s="159">
        <v>45</v>
      </c>
      <c r="G121" s="159">
        <v>1.3</v>
      </c>
      <c r="H121" s="159">
        <v>1.6</v>
      </c>
      <c r="I121" t="str">
        <f>VLOOKUP(B121,stariCEnik!$B$6:$V$306,5,FALSE)</f>
        <v>Kontrolna mapa Evropa neoznačena</v>
      </c>
      <c r="J121" s="127">
        <f>ROUND(VLOOKUP(B121,stariCEnik!$B$6:$V$306,6,FALSE),2)</f>
        <v>3.23</v>
      </c>
      <c r="K121">
        <v>3.23</v>
      </c>
      <c r="L121" s="127">
        <f t="shared" si="4"/>
        <v>3.94</v>
      </c>
      <c r="M121">
        <v>3.94</v>
      </c>
      <c r="N121" t="str">
        <f>IFERROR(VLOOKUP(B121,stariCEnik!$B$6:$V$306,2,FALSE),REPLACE(B121,1,2,"MM"))</f>
        <v>MMG002-2</v>
      </c>
      <c r="O121" s="120" t="s">
        <v>402</v>
      </c>
      <c r="P121" s="122">
        <f t="shared" si="5"/>
        <v>1.3925925925925924</v>
      </c>
      <c r="Q121">
        <f t="shared" si="6"/>
        <v>2.7</v>
      </c>
      <c r="R121">
        <f t="shared" si="7"/>
        <v>2.8350000000000004</v>
      </c>
    </row>
    <row r="122" spans="1:18" ht="54" customHeight="1">
      <c r="A122" s="10"/>
      <c r="B122" s="11" t="s">
        <v>403</v>
      </c>
      <c r="C122" s="13" t="s">
        <v>404</v>
      </c>
      <c r="D122" s="8">
        <v>11.83</v>
      </c>
      <c r="E122" s="159">
        <v>57.3</v>
      </c>
      <c r="F122" s="159">
        <v>45</v>
      </c>
      <c r="G122" s="159">
        <v>1.3</v>
      </c>
      <c r="H122" s="159">
        <v>1.6</v>
      </c>
      <c r="I122" t="str">
        <f>VLOOKUP(B122,stariCEnik!$B$6:$V$306,5,FALSE)</f>
        <v>Sestavljanka Severna Amerika</v>
      </c>
      <c r="J122" s="127">
        <f>ROUND(VLOOKUP(B122,stariCEnik!$B$6:$V$306,6,FALSE),2)</f>
        <v>28.07</v>
      </c>
      <c r="K122">
        <v>28.07</v>
      </c>
      <c r="L122" s="127">
        <f t="shared" si="4"/>
        <v>34.25</v>
      </c>
      <c r="M122">
        <v>34.25</v>
      </c>
      <c r="N122" t="str">
        <f>IFERROR(VLOOKUP(B122,stariCEnik!$B$6:$V$306,2,FALSE),REPLACE(B122,1,2,"MM"))</f>
        <v>MMG003</v>
      </c>
      <c r="O122" s="120" t="s">
        <v>405</v>
      </c>
      <c r="P122" s="122">
        <f t="shared" si="5"/>
        <v>1.3727810650887573</v>
      </c>
      <c r="Q122">
        <f t="shared" si="6"/>
        <v>23.66</v>
      </c>
      <c r="R122">
        <f t="shared" si="7"/>
        <v>24.843</v>
      </c>
    </row>
    <row r="123" spans="1:18" ht="54" customHeight="1">
      <c r="A123" s="10"/>
      <c r="B123" s="11" t="s">
        <v>406</v>
      </c>
      <c r="C123" s="13" t="s">
        <v>407</v>
      </c>
      <c r="D123" s="8">
        <v>6.99</v>
      </c>
      <c r="E123" s="159"/>
      <c r="F123" s="159"/>
      <c r="G123" s="159"/>
      <c r="H123" s="159"/>
      <c r="I123" t="e">
        <f>VLOOKUP(B123,stariCEnik!$B$6:$V$306,5,FALSE)</f>
        <v>#N/A</v>
      </c>
      <c r="J123" s="128">
        <v>16.5</v>
      </c>
      <c r="K123" t="e">
        <v>#N/A</v>
      </c>
      <c r="L123" s="127">
        <f t="shared" si="4"/>
        <v>20.13</v>
      </c>
      <c r="M123" t="e">
        <v>#N/A</v>
      </c>
      <c r="N123" t="str">
        <f>IFERROR(VLOOKUP(B123,stariCEnik!$B$6:$V$306,2,FALSE),REPLACE(B123,1,2,"MM"))</f>
        <v>MMG003-S</v>
      </c>
      <c r="O123" s="120" t="s">
        <v>408</v>
      </c>
      <c r="P123" s="122">
        <f t="shared" si="5"/>
        <v>1.3605150214592272</v>
      </c>
      <c r="Q123">
        <f t="shared" si="6"/>
        <v>13.98</v>
      </c>
      <c r="R123">
        <f t="shared" si="7"/>
        <v>14.679</v>
      </c>
    </row>
    <row r="124" spans="1:18" ht="64.2" customHeight="1">
      <c r="A124" s="10"/>
      <c r="B124" s="11" t="s">
        <v>409</v>
      </c>
      <c r="C124" s="13" t="s">
        <v>410</v>
      </c>
      <c r="D124" s="8">
        <v>1.35</v>
      </c>
      <c r="E124" s="159">
        <v>57.3</v>
      </c>
      <c r="F124" s="159">
        <v>45</v>
      </c>
      <c r="G124" s="159">
        <v>1.3</v>
      </c>
      <c r="H124" s="159">
        <v>1.6</v>
      </c>
      <c r="I124" t="str">
        <f>VLOOKUP(B124,stariCEnik!$B$6:$V$306,5,FALSE)</f>
        <v>Kontrolna karta Severna Amerika-označena</v>
      </c>
      <c r="J124" s="127">
        <f>ROUND(VLOOKUP(B124,stariCEnik!$B$6:$V$306,6,FALSE),2)</f>
        <v>3.23</v>
      </c>
      <c r="K124">
        <v>3.23</v>
      </c>
      <c r="L124" s="127">
        <f t="shared" si="4"/>
        <v>3.94</v>
      </c>
      <c r="M124">
        <v>3.94</v>
      </c>
      <c r="N124" t="str">
        <f>IFERROR(VLOOKUP(B124,stariCEnik!$B$6:$V$306,2,FALSE),REPLACE(B124,1,2,"MM"))</f>
        <v>MMG003-1</v>
      </c>
      <c r="O124" s="120" t="s">
        <v>411</v>
      </c>
      <c r="P124" s="122">
        <f t="shared" si="5"/>
        <v>1.3925925925925924</v>
      </c>
      <c r="Q124">
        <f t="shared" si="6"/>
        <v>2.7</v>
      </c>
      <c r="R124">
        <f t="shared" si="7"/>
        <v>2.8350000000000004</v>
      </c>
    </row>
    <row r="125" spans="1:18" ht="64.2" customHeight="1">
      <c r="A125" s="10"/>
      <c r="B125" s="11" t="s">
        <v>412</v>
      </c>
      <c r="C125" s="13" t="s">
        <v>413</v>
      </c>
      <c r="D125" s="8">
        <v>1.35</v>
      </c>
      <c r="E125" s="159">
        <v>57.3</v>
      </c>
      <c r="F125" s="159">
        <v>45</v>
      </c>
      <c r="G125" s="159">
        <v>1.3</v>
      </c>
      <c r="H125" s="159">
        <v>1.6</v>
      </c>
      <c r="I125" t="str">
        <f>VLOOKUP(B125,stariCEnik!$B$6:$V$306,5,FALSE)</f>
        <v>Kontrolna karta Severna Amerika-neoznačena</v>
      </c>
      <c r="J125" s="127">
        <f>ROUND(VLOOKUP(B125,stariCEnik!$B$6:$V$306,6,FALSE),2)</f>
        <v>3.23</v>
      </c>
      <c r="K125">
        <v>3.23</v>
      </c>
      <c r="L125" s="127">
        <f t="shared" si="4"/>
        <v>3.94</v>
      </c>
      <c r="M125">
        <v>3.94</v>
      </c>
      <c r="N125" t="str">
        <f>IFERROR(VLOOKUP(B125,stariCEnik!$B$6:$V$306,2,FALSE),REPLACE(B125,1,2,"MM"))</f>
        <v>MMG003-2</v>
      </c>
      <c r="O125" s="120" t="s">
        <v>414</v>
      </c>
      <c r="P125" s="122">
        <f t="shared" si="5"/>
        <v>1.3925925925925924</v>
      </c>
      <c r="Q125">
        <f t="shared" si="6"/>
        <v>2.7</v>
      </c>
      <c r="R125">
        <f t="shared" si="7"/>
        <v>2.8350000000000004</v>
      </c>
    </row>
    <row r="126" spans="1:18" ht="55.95" customHeight="1">
      <c r="A126" s="10"/>
      <c r="B126" s="11" t="s">
        <v>415</v>
      </c>
      <c r="C126" s="13" t="s">
        <v>416</v>
      </c>
      <c r="D126" s="8">
        <v>11.83</v>
      </c>
      <c r="E126" s="159">
        <v>57.3</v>
      </c>
      <c r="F126" s="159">
        <v>45</v>
      </c>
      <c r="G126" s="159">
        <v>1.3</v>
      </c>
      <c r="H126" s="159">
        <v>1.6</v>
      </c>
      <c r="I126" t="str">
        <f>VLOOKUP(B126,stariCEnik!$B$6:$V$306,5,FALSE)</f>
        <v>Sestavljanka Južna Amerika</v>
      </c>
      <c r="J126" s="127">
        <f>ROUND(VLOOKUP(B126,stariCEnik!$B$6:$V$306,6,FALSE),2)</f>
        <v>28.07</v>
      </c>
      <c r="K126">
        <v>28.07</v>
      </c>
      <c r="L126" s="127">
        <f t="shared" si="4"/>
        <v>34.25</v>
      </c>
      <c r="M126">
        <v>34.25</v>
      </c>
      <c r="N126" t="str">
        <f>IFERROR(VLOOKUP(B126,stariCEnik!$B$6:$V$306,2,FALSE),REPLACE(B126,1,2,"MM"))</f>
        <v>MMG004</v>
      </c>
      <c r="O126" s="120" t="s">
        <v>417</v>
      </c>
      <c r="P126" s="122">
        <f t="shared" si="5"/>
        <v>1.3727810650887573</v>
      </c>
      <c r="Q126">
        <f t="shared" si="6"/>
        <v>23.66</v>
      </c>
      <c r="R126">
        <f t="shared" si="7"/>
        <v>24.843</v>
      </c>
    </row>
    <row r="127" spans="1:18" ht="55.95" customHeight="1">
      <c r="A127" s="10"/>
      <c r="B127" s="11" t="s">
        <v>418</v>
      </c>
      <c r="C127" s="13" t="s">
        <v>419</v>
      </c>
      <c r="D127" s="8">
        <v>6.99</v>
      </c>
      <c r="E127" s="159"/>
      <c r="F127" s="159"/>
      <c r="G127" s="159"/>
      <c r="H127" s="159"/>
      <c r="I127" t="e">
        <f>VLOOKUP(B127,stariCEnik!$B$6:$V$306,5,FALSE)</f>
        <v>#N/A</v>
      </c>
      <c r="J127" s="128">
        <v>16.5</v>
      </c>
      <c r="K127" t="e">
        <v>#N/A</v>
      </c>
      <c r="L127" s="127">
        <f t="shared" si="4"/>
        <v>20.13</v>
      </c>
      <c r="M127" t="e">
        <v>#N/A</v>
      </c>
      <c r="N127" t="str">
        <f>IFERROR(VLOOKUP(B127,stariCEnik!$B$6:$V$306,2,FALSE),REPLACE(B127,1,2,"MM"))</f>
        <v>MMG004-S</v>
      </c>
      <c r="O127" s="120" t="s">
        <v>420</v>
      </c>
      <c r="P127" s="122">
        <f t="shared" si="5"/>
        <v>1.3605150214592272</v>
      </c>
      <c r="Q127">
        <f t="shared" si="6"/>
        <v>13.98</v>
      </c>
      <c r="R127">
        <f t="shared" si="7"/>
        <v>14.679</v>
      </c>
    </row>
    <row r="128" spans="1:18" ht="64.2" customHeight="1">
      <c r="A128" s="10"/>
      <c r="B128" s="11" t="s">
        <v>421</v>
      </c>
      <c r="C128" s="13" t="s">
        <v>422</v>
      </c>
      <c r="D128" s="8">
        <v>1.35</v>
      </c>
      <c r="E128" s="159">
        <v>57.3</v>
      </c>
      <c r="F128" s="159">
        <v>45</v>
      </c>
      <c r="G128" s="159">
        <v>1.3</v>
      </c>
      <c r="H128" s="159">
        <v>1.6</v>
      </c>
      <c r="I128" t="str">
        <f>VLOOKUP(B128,stariCEnik!$B$6:$V$306,5,FALSE)</f>
        <v>Kontrolna karta Južna Amerika-označena</v>
      </c>
      <c r="J128" s="127">
        <f>ROUND(VLOOKUP(B128,stariCEnik!$B$6:$V$306,6,FALSE),2)</f>
        <v>3.23</v>
      </c>
      <c r="K128">
        <v>3.23</v>
      </c>
      <c r="L128" s="127">
        <f t="shared" si="4"/>
        <v>3.94</v>
      </c>
      <c r="M128">
        <v>3.94</v>
      </c>
      <c r="N128" t="str">
        <f>IFERROR(VLOOKUP(B128,stariCEnik!$B$6:$V$306,2,FALSE),REPLACE(B128,1,2,"MM"))</f>
        <v>MMG004-1</v>
      </c>
      <c r="O128" s="120" t="s">
        <v>423</v>
      </c>
      <c r="P128" s="122">
        <f t="shared" si="5"/>
        <v>1.3925925925925924</v>
      </c>
      <c r="Q128">
        <f t="shared" si="6"/>
        <v>2.7</v>
      </c>
      <c r="R128">
        <f t="shared" si="7"/>
        <v>2.8350000000000004</v>
      </c>
    </row>
    <row r="129" spans="1:18" ht="64.2" customHeight="1">
      <c r="A129" s="10"/>
      <c r="B129" s="11" t="s">
        <v>424</v>
      </c>
      <c r="C129" s="13" t="s">
        <v>425</v>
      </c>
      <c r="D129" s="8">
        <v>1.35</v>
      </c>
      <c r="E129" s="159">
        <v>57.3</v>
      </c>
      <c r="F129" s="159">
        <v>45</v>
      </c>
      <c r="G129" s="159">
        <v>1.3</v>
      </c>
      <c r="H129" s="159">
        <v>1.6</v>
      </c>
      <c r="I129" t="str">
        <f>VLOOKUP(B129,stariCEnik!$B$6:$V$306,5,FALSE)</f>
        <v>Kontrolna karta Južna Amerika-neoznačena</v>
      </c>
      <c r="J129" s="127">
        <f>ROUND(VLOOKUP(B129,stariCEnik!$B$6:$V$306,6,FALSE),2)</f>
        <v>3.23</v>
      </c>
      <c r="K129">
        <v>3.23</v>
      </c>
      <c r="L129" s="127">
        <f t="shared" si="4"/>
        <v>3.94</v>
      </c>
      <c r="M129">
        <v>3.94</v>
      </c>
      <c r="N129" t="str">
        <f>IFERROR(VLOOKUP(B129,stariCEnik!$B$6:$V$306,2,FALSE),REPLACE(B129,1,2,"MM"))</f>
        <v>MMG004-2</v>
      </c>
      <c r="O129" s="120" t="s">
        <v>426</v>
      </c>
      <c r="P129" s="122">
        <f t="shared" si="5"/>
        <v>1.3925925925925924</v>
      </c>
      <c r="Q129">
        <f t="shared" si="6"/>
        <v>2.7</v>
      </c>
      <c r="R129">
        <f t="shared" si="7"/>
        <v>2.8350000000000004</v>
      </c>
    </row>
    <row r="130" spans="1:18" ht="64.2" customHeight="1">
      <c r="A130" s="10"/>
      <c r="B130" s="11" t="s">
        <v>427</v>
      </c>
      <c r="C130" s="13" t="s">
        <v>428</v>
      </c>
      <c r="D130" s="8">
        <v>11.83</v>
      </c>
      <c r="E130" s="159">
        <v>57.3</v>
      </c>
      <c r="F130" s="159">
        <v>45</v>
      </c>
      <c r="G130" s="159">
        <v>1.3</v>
      </c>
      <c r="H130" s="159">
        <v>1.6</v>
      </c>
      <c r="I130" t="str">
        <f>VLOOKUP(B130,stariCEnik!$B$6:$V$306,5,FALSE)</f>
        <v>Sestavljanka Afrika</v>
      </c>
      <c r="J130" s="127">
        <f>ROUND(VLOOKUP(B130,stariCEnik!$B$6:$V$306,6,FALSE),2)</f>
        <v>28.07</v>
      </c>
      <c r="K130">
        <v>28.07</v>
      </c>
      <c r="L130" s="127">
        <f t="shared" si="4"/>
        <v>34.25</v>
      </c>
      <c r="M130">
        <v>34.25</v>
      </c>
      <c r="N130" t="str">
        <f>IFERROR(VLOOKUP(B130,stariCEnik!$B$6:$V$306,2,FALSE),REPLACE(B130,1,2,"MM"))</f>
        <v>MMG005</v>
      </c>
      <c r="O130" s="120" t="s">
        <v>429</v>
      </c>
      <c r="P130" s="122">
        <f t="shared" si="5"/>
        <v>1.3727810650887573</v>
      </c>
      <c r="Q130">
        <f t="shared" si="6"/>
        <v>23.66</v>
      </c>
      <c r="R130">
        <f t="shared" si="7"/>
        <v>24.843</v>
      </c>
    </row>
    <row r="131" spans="1:18" ht="64.2" customHeight="1">
      <c r="A131" s="10"/>
      <c r="B131" s="11" t="s">
        <v>430</v>
      </c>
      <c r="C131" s="13" t="s">
        <v>431</v>
      </c>
      <c r="D131" s="8">
        <v>6.99</v>
      </c>
      <c r="E131" s="159"/>
      <c r="F131" s="159"/>
      <c r="G131" s="159"/>
      <c r="H131" s="159"/>
      <c r="I131" t="e">
        <f>VLOOKUP(B131,stariCEnik!$B$6:$V$306,5,FALSE)</f>
        <v>#N/A</v>
      </c>
      <c r="J131" s="128">
        <v>16.5</v>
      </c>
      <c r="K131" t="e">
        <v>#N/A</v>
      </c>
      <c r="L131" s="127">
        <f t="shared" ref="L131:L194" si="9">ROUND(J131*1.22,2)</f>
        <v>20.13</v>
      </c>
      <c r="M131" t="e">
        <v>#N/A</v>
      </c>
      <c r="N131" t="str">
        <f>IFERROR(VLOOKUP(B131,stariCEnik!$B$6:$V$306,2,FALSE),REPLACE(B131,1,2,"MM"))</f>
        <v>MMG005-S</v>
      </c>
      <c r="O131" s="120" t="s">
        <v>432</v>
      </c>
      <c r="P131" s="122">
        <f t="shared" ref="P131:P194" si="10">J131/D131-1</f>
        <v>1.3605150214592272</v>
      </c>
      <c r="Q131">
        <f t="shared" ref="Q131:Q188" si="11">D131*2</f>
        <v>13.98</v>
      </c>
      <c r="R131">
        <f t="shared" ref="R131:R194" si="12">D131*2.1</f>
        <v>14.679</v>
      </c>
    </row>
    <row r="132" spans="1:18" ht="64.2" customHeight="1">
      <c r="A132" s="10"/>
      <c r="B132" s="11" t="s">
        <v>433</v>
      </c>
      <c r="C132" s="13" t="s">
        <v>434</v>
      </c>
      <c r="D132" s="8">
        <v>1.35</v>
      </c>
      <c r="E132" s="159">
        <v>57.3</v>
      </c>
      <c r="F132" s="159">
        <v>45</v>
      </c>
      <c r="G132" s="159">
        <v>1.3</v>
      </c>
      <c r="H132" s="159">
        <v>1.6</v>
      </c>
      <c r="I132" t="str">
        <f>VLOOKUP(B132,stariCEnik!$B$6:$V$306,5,FALSE)</f>
        <v>Kontrolna karta Afrika-označena</v>
      </c>
      <c r="J132" s="127">
        <f>ROUND(VLOOKUP(B132,stariCEnik!$B$6:$V$306,6,FALSE),2)</f>
        <v>3.23</v>
      </c>
      <c r="K132">
        <v>3.23</v>
      </c>
      <c r="L132" s="127">
        <f t="shared" si="9"/>
        <v>3.94</v>
      </c>
      <c r="M132">
        <v>3.94</v>
      </c>
      <c r="N132" t="str">
        <f>IFERROR(VLOOKUP(B132,stariCEnik!$B$6:$V$306,2,FALSE),REPLACE(B132,1,2,"MM"))</f>
        <v>MMG005-1</v>
      </c>
      <c r="O132" s="120" t="s">
        <v>435</v>
      </c>
      <c r="P132" s="122">
        <f t="shared" si="10"/>
        <v>1.3925925925925924</v>
      </c>
      <c r="Q132">
        <f t="shared" si="11"/>
        <v>2.7</v>
      </c>
      <c r="R132">
        <f t="shared" si="12"/>
        <v>2.8350000000000004</v>
      </c>
    </row>
    <row r="133" spans="1:18" ht="60" customHeight="1">
      <c r="A133" s="10"/>
      <c r="B133" s="11" t="s">
        <v>436</v>
      </c>
      <c r="C133" s="13" t="s">
        <v>437</v>
      </c>
      <c r="D133" s="8">
        <v>1.35</v>
      </c>
      <c r="E133" s="159">
        <v>57.3</v>
      </c>
      <c r="F133" s="159">
        <v>45</v>
      </c>
      <c r="G133" s="159">
        <v>1.3</v>
      </c>
      <c r="H133" s="159">
        <v>1.6</v>
      </c>
      <c r="I133" t="str">
        <f>VLOOKUP(B133,stariCEnik!$B$6:$V$306,5,FALSE)</f>
        <v>Kontrolna karta Afrika-neoznačena</v>
      </c>
      <c r="J133" s="127">
        <f>ROUND(VLOOKUP(B133,stariCEnik!$B$6:$V$306,6,FALSE),2)</f>
        <v>3.23</v>
      </c>
      <c r="K133">
        <v>3.23</v>
      </c>
      <c r="L133" s="127">
        <f t="shared" si="9"/>
        <v>3.94</v>
      </c>
      <c r="M133">
        <v>3.94</v>
      </c>
      <c r="N133" t="str">
        <f>IFERROR(VLOOKUP(B133,stariCEnik!$B$6:$V$306,2,FALSE),REPLACE(B133,1,2,"MM"))</f>
        <v>MMG005-2</v>
      </c>
      <c r="O133" s="120" t="s">
        <v>438</v>
      </c>
      <c r="P133" s="122">
        <f t="shared" si="10"/>
        <v>1.3925925925925924</v>
      </c>
      <c r="Q133">
        <f t="shared" si="11"/>
        <v>2.7</v>
      </c>
      <c r="R133">
        <f t="shared" si="12"/>
        <v>2.8350000000000004</v>
      </c>
    </row>
    <row r="134" spans="1:18" ht="64.2" customHeight="1">
      <c r="A134" s="10"/>
      <c r="B134" s="11" t="s">
        <v>439</v>
      </c>
      <c r="C134" s="13" t="s">
        <v>440</v>
      </c>
      <c r="D134" s="8">
        <v>11.83</v>
      </c>
      <c r="E134" s="159">
        <v>57.3</v>
      </c>
      <c r="F134" s="159">
        <v>45</v>
      </c>
      <c r="G134" s="159">
        <v>1.3</v>
      </c>
      <c r="H134" s="159">
        <v>1.6</v>
      </c>
      <c r="I134" t="str">
        <f>VLOOKUP(B134,stariCEnik!$B$6:$V$306,5,FALSE)</f>
        <v>Sestavljanka Azija</v>
      </c>
      <c r="J134" s="127">
        <f>ROUND(VLOOKUP(B134,stariCEnik!$B$6:$V$306,6,FALSE),2)</f>
        <v>28.07</v>
      </c>
      <c r="K134">
        <v>28.07</v>
      </c>
      <c r="L134" s="127">
        <f t="shared" si="9"/>
        <v>34.25</v>
      </c>
      <c r="M134">
        <v>34.25</v>
      </c>
      <c r="N134" t="str">
        <f>IFERROR(VLOOKUP(B134,stariCEnik!$B$6:$V$306,2,FALSE),REPLACE(B134,1,2,"MM"))</f>
        <v>MMG006</v>
      </c>
      <c r="O134" s="120" t="s">
        <v>441</v>
      </c>
      <c r="P134" s="122">
        <f t="shared" si="10"/>
        <v>1.3727810650887573</v>
      </c>
      <c r="Q134">
        <f t="shared" si="11"/>
        <v>23.66</v>
      </c>
      <c r="R134">
        <f t="shared" si="12"/>
        <v>24.843</v>
      </c>
    </row>
    <row r="135" spans="1:18" ht="57" customHeight="1">
      <c r="A135" s="10"/>
      <c r="B135" s="11" t="s">
        <v>442</v>
      </c>
      <c r="C135" s="13" t="s">
        <v>443</v>
      </c>
      <c r="D135" s="8">
        <v>6.99</v>
      </c>
      <c r="E135" s="159"/>
      <c r="F135" s="159"/>
      <c r="G135" s="159"/>
      <c r="H135" s="159"/>
      <c r="I135" t="e">
        <f>VLOOKUP(B135,stariCEnik!$B$6:$V$306,5,FALSE)</f>
        <v>#N/A</v>
      </c>
      <c r="J135" s="128">
        <v>16.5</v>
      </c>
      <c r="K135" t="e">
        <v>#N/A</v>
      </c>
      <c r="L135" s="127">
        <f t="shared" si="9"/>
        <v>20.13</v>
      </c>
      <c r="M135" t="e">
        <v>#N/A</v>
      </c>
      <c r="N135" t="str">
        <f>IFERROR(VLOOKUP(B135,stariCEnik!$B$6:$V$306,2,FALSE),REPLACE(B135,1,2,"MM"))</f>
        <v>MMG006-S</v>
      </c>
      <c r="O135" s="120" t="s">
        <v>444</v>
      </c>
      <c r="P135" s="122">
        <f t="shared" si="10"/>
        <v>1.3605150214592272</v>
      </c>
      <c r="Q135">
        <f t="shared" si="11"/>
        <v>13.98</v>
      </c>
      <c r="R135">
        <f t="shared" si="12"/>
        <v>14.679</v>
      </c>
    </row>
    <row r="136" spans="1:18" ht="55.2" customHeight="1">
      <c r="A136" s="10"/>
      <c r="B136" s="11" t="s">
        <v>445</v>
      </c>
      <c r="C136" s="13" t="s">
        <v>446</v>
      </c>
      <c r="D136" s="8">
        <v>1.35</v>
      </c>
      <c r="E136" s="159">
        <v>57.3</v>
      </c>
      <c r="F136" s="159">
        <v>45</v>
      </c>
      <c r="G136" s="159">
        <v>1.3</v>
      </c>
      <c r="H136" s="159">
        <v>1.6</v>
      </c>
      <c r="I136" t="str">
        <f>VLOOKUP(B136,stariCEnik!$B$6:$V$306,5,FALSE)</f>
        <v>Kontrola karta Azija-označeno</v>
      </c>
      <c r="J136" s="127">
        <f>ROUND(VLOOKUP(B136,stariCEnik!$B$6:$V$306,6,FALSE),2)</f>
        <v>3.23</v>
      </c>
      <c r="K136">
        <v>3.23</v>
      </c>
      <c r="L136" s="127">
        <f t="shared" si="9"/>
        <v>3.94</v>
      </c>
      <c r="M136">
        <v>3.94</v>
      </c>
      <c r="N136" t="str">
        <f>IFERROR(VLOOKUP(B136,stariCEnik!$B$6:$V$306,2,FALSE),REPLACE(B136,1,2,"MM"))</f>
        <v>MMG006-1</v>
      </c>
      <c r="O136" s="120" t="s">
        <v>447</v>
      </c>
      <c r="P136" s="122">
        <f t="shared" si="10"/>
        <v>1.3925925925925924</v>
      </c>
      <c r="Q136">
        <f t="shared" si="11"/>
        <v>2.7</v>
      </c>
      <c r="R136">
        <f t="shared" si="12"/>
        <v>2.8350000000000004</v>
      </c>
    </row>
    <row r="137" spans="1:18" ht="64.2" customHeight="1">
      <c r="A137" s="10"/>
      <c r="B137" s="11" t="s">
        <v>448</v>
      </c>
      <c r="C137" s="13" t="s">
        <v>449</v>
      </c>
      <c r="D137" s="8">
        <v>1.35</v>
      </c>
      <c r="E137" s="159">
        <v>57.3</v>
      </c>
      <c r="F137" s="159">
        <v>45</v>
      </c>
      <c r="G137" s="159">
        <v>1.3</v>
      </c>
      <c r="H137" s="159">
        <v>1.6</v>
      </c>
      <c r="I137" t="str">
        <f>VLOOKUP(B137,stariCEnik!$B$6:$V$306,5,FALSE)</f>
        <v>Kontrolna karta Azija-neoznačeno</v>
      </c>
      <c r="J137" s="127">
        <f>ROUND(VLOOKUP(B137,stariCEnik!$B$6:$V$306,6,FALSE),2)</f>
        <v>3.23</v>
      </c>
      <c r="K137">
        <v>3.23</v>
      </c>
      <c r="L137" s="127">
        <f t="shared" si="9"/>
        <v>3.94</v>
      </c>
      <c r="M137">
        <v>3.94</v>
      </c>
      <c r="N137" t="str">
        <f>IFERROR(VLOOKUP(B137,stariCEnik!$B$6:$V$306,2,FALSE),REPLACE(B137,1,2,"MM"))</f>
        <v>MMG006-2</v>
      </c>
      <c r="O137" s="120" t="s">
        <v>450</v>
      </c>
      <c r="P137" s="122">
        <f t="shared" si="10"/>
        <v>1.3925925925925924</v>
      </c>
      <c r="Q137">
        <f t="shared" si="11"/>
        <v>2.7</v>
      </c>
      <c r="R137">
        <f t="shared" si="12"/>
        <v>2.8350000000000004</v>
      </c>
    </row>
    <row r="138" spans="1:18" ht="64.2" customHeight="1">
      <c r="A138" s="10"/>
      <c r="B138" s="11" t="s">
        <v>451</v>
      </c>
      <c r="C138" s="13" t="s">
        <v>452</v>
      </c>
      <c r="D138" s="8">
        <v>11.83</v>
      </c>
      <c r="E138" s="159">
        <v>57.3</v>
      </c>
      <c r="F138" s="159">
        <v>45</v>
      </c>
      <c r="G138" s="159">
        <v>1.3</v>
      </c>
      <c r="H138" s="159">
        <v>1.6</v>
      </c>
      <c r="I138" t="str">
        <f>VLOOKUP(B138,stariCEnik!$B$6:$V$306,5,FALSE)</f>
        <v>Sestavljanka Avstralija</v>
      </c>
      <c r="J138" s="127">
        <f>ROUND(VLOOKUP(B138,stariCEnik!$B$6:$V$306,6,FALSE),2)</f>
        <v>28.07</v>
      </c>
      <c r="K138">
        <v>28.07</v>
      </c>
      <c r="L138" s="127">
        <f t="shared" si="9"/>
        <v>34.25</v>
      </c>
      <c r="M138">
        <v>34.25</v>
      </c>
      <c r="N138" t="str">
        <f>IFERROR(VLOOKUP(B138,stariCEnik!$B$6:$V$306,2,FALSE),REPLACE(B138,1,2,"MM"))</f>
        <v>MMG007</v>
      </c>
      <c r="O138" s="120" t="s">
        <v>453</v>
      </c>
      <c r="P138" s="122">
        <f t="shared" si="10"/>
        <v>1.3727810650887573</v>
      </c>
      <c r="Q138">
        <f t="shared" si="11"/>
        <v>23.66</v>
      </c>
      <c r="R138">
        <f t="shared" si="12"/>
        <v>24.843</v>
      </c>
    </row>
    <row r="139" spans="1:18" ht="57" customHeight="1">
      <c r="A139" s="10"/>
      <c r="B139" s="11" t="s">
        <v>454</v>
      </c>
      <c r="C139" s="13" t="s">
        <v>455</v>
      </c>
      <c r="D139" s="8">
        <v>6.99</v>
      </c>
      <c r="E139" s="159"/>
      <c r="F139" s="159"/>
      <c r="G139" s="159"/>
      <c r="H139" s="159"/>
      <c r="I139" t="e">
        <f>VLOOKUP(B139,stariCEnik!$B$6:$V$306,5,FALSE)</f>
        <v>#N/A</v>
      </c>
      <c r="J139" s="128">
        <v>16.5</v>
      </c>
      <c r="K139" t="e">
        <v>#N/A</v>
      </c>
      <c r="L139" s="127">
        <f t="shared" si="9"/>
        <v>20.13</v>
      </c>
      <c r="M139" t="e">
        <v>#N/A</v>
      </c>
      <c r="N139" t="str">
        <f>IFERROR(VLOOKUP(B139,stariCEnik!$B$6:$V$306,2,FALSE),REPLACE(B139,1,2,"MM"))</f>
        <v>MMG007-S</v>
      </c>
      <c r="O139" s="120" t="s">
        <v>456</v>
      </c>
      <c r="P139" s="122">
        <f t="shared" si="10"/>
        <v>1.3605150214592272</v>
      </c>
      <c r="Q139">
        <f t="shared" si="11"/>
        <v>13.98</v>
      </c>
      <c r="R139">
        <f t="shared" si="12"/>
        <v>14.679</v>
      </c>
    </row>
    <row r="140" spans="1:18" ht="54" customHeight="1">
      <c r="A140" s="10"/>
      <c r="B140" s="11" t="s">
        <v>457</v>
      </c>
      <c r="C140" s="13" t="s">
        <v>458</v>
      </c>
      <c r="D140" s="8">
        <v>1.35</v>
      </c>
      <c r="E140" s="159">
        <v>57.3</v>
      </c>
      <c r="F140" s="159">
        <v>45</v>
      </c>
      <c r="G140" s="159">
        <v>1.3</v>
      </c>
      <c r="H140" s="159">
        <v>1.6</v>
      </c>
      <c r="I140" t="str">
        <f>VLOOKUP(B140,stariCEnik!$B$6:$V$306,5,FALSE)</f>
        <v>Kontrolna karta Avstralije-označena</v>
      </c>
      <c r="J140" s="127">
        <f>ROUND(VLOOKUP(B140,stariCEnik!$B$6:$V$306,6,FALSE),2)</f>
        <v>3.23</v>
      </c>
      <c r="K140">
        <v>3.23</v>
      </c>
      <c r="L140" s="127">
        <f t="shared" si="9"/>
        <v>3.94</v>
      </c>
      <c r="M140">
        <v>3.94</v>
      </c>
      <c r="N140" t="str">
        <f>IFERROR(VLOOKUP(B140,stariCEnik!$B$6:$V$306,2,FALSE),REPLACE(B140,1,2,"MM"))</f>
        <v>MMG007-1</v>
      </c>
      <c r="O140" s="120" t="s">
        <v>459</v>
      </c>
      <c r="P140" s="122">
        <f t="shared" si="10"/>
        <v>1.3925925925925924</v>
      </c>
      <c r="Q140">
        <f t="shared" si="11"/>
        <v>2.7</v>
      </c>
      <c r="R140">
        <f t="shared" si="12"/>
        <v>2.8350000000000004</v>
      </c>
    </row>
    <row r="141" spans="1:18" ht="55.2" customHeight="1">
      <c r="A141" s="10"/>
      <c r="B141" s="11" t="s">
        <v>460</v>
      </c>
      <c r="C141" s="13" t="s">
        <v>461</v>
      </c>
      <c r="D141" s="8">
        <v>1.35</v>
      </c>
      <c r="E141" s="159">
        <v>57.3</v>
      </c>
      <c r="F141" s="159">
        <v>45</v>
      </c>
      <c r="G141" s="159">
        <v>1.3</v>
      </c>
      <c r="H141" s="159">
        <v>1.6</v>
      </c>
      <c r="I141" t="str">
        <f>VLOOKUP(B141,stariCEnik!$B$6:$V$306,5,FALSE)</f>
        <v>Kontrolna karta Avstralija-neoznačena</v>
      </c>
      <c r="J141" s="127">
        <f>ROUND(VLOOKUP(B141,stariCEnik!$B$6:$V$306,6,FALSE),2)</f>
        <v>3.23</v>
      </c>
      <c r="K141">
        <v>3.23</v>
      </c>
      <c r="L141" s="127">
        <f t="shared" si="9"/>
        <v>3.94</v>
      </c>
      <c r="M141">
        <v>3.94</v>
      </c>
      <c r="N141" t="str">
        <f>IFERROR(VLOOKUP(B141,stariCEnik!$B$6:$V$306,2,FALSE),REPLACE(B141,1,2,"MM"))</f>
        <v>MMG007-2</v>
      </c>
      <c r="O141" s="120" t="s">
        <v>462</v>
      </c>
      <c r="P141" s="122">
        <f t="shared" si="10"/>
        <v>1.3925925925925924</v>
      </c>
      <c r="Q141">
        <f t="shared" si="11"/>
        <v>2.7</v>
      </c>
      <c r="R141">
        <f t="shared" si="12"/>
        <v>2.8350000000000004</v>
      </c>
    </row>
    <row r="142" spans="1:18" ht="64.2" customHeight="1">
      <c r="A142" s="10"/>
      <c r="B142" s="11" t="s">
        <v>463</v>
      </c>
      <c r="C142" s="13" t="s">
        <v>464</v>
      </c>
      <c r="D142" s="8">
        <v>11.83</v>
      </c>
      <c r="E142" s="159">
        <v>57.3</v>
      </c>
      <c r="F142" s="159">
        <v>45</v>
      </c>
      <c r="G142" s="159">
        <v>1.3</v>
      </c>
      <c r="H142" s="159">
        <v>1.6</v>
      </c>
      <c r="I142" t="str">
        <f>VLOOKUP(B142,stariCEnik!$B$6:$V$306,5,FALSE)</f>
        <v>Sestavljanka USA</v>
      </c>
      <c r="J142" s="127">
        <f>ROUND(VLOOKUP(B142,stariCEnik!$B$6:$V$306,6,FALSE),2)</f>
        <v>28.07</v>
      </c>
      <c r="K142">
        <v>28.07</v>
      </c>
      <c r="L142" s="127">
        <f t="shared" si="9"/>
        <v>34.25</v>
      </c>
      <c r="M142">
        <v>34.25</v>
      </c>
      <c r="N142" t="str">
        <f>IFERROR(VLOOKUP(B142,stariCEnik!$B$6:$V$306,2,FALSE),REPLACE(B142,1,2,"MM"))</f>
        <v>MMG008</v>
      </c>
      <c r="O142" s="120" t="s">
        <v>465</v>
      </c>
      <c r="P142" s="122">
        <f t="shared" si="10"/>
        <v>1.3727810650887573</v>
      </c>
      <c r="Q142">
        <f t="shared" si="11"/>
        <v>23.66</v>
      </c>
      <c r="R142">
        <f t="shared" si="12"/>
        <v>24.843</v>
      </c>
    </row>
    <row r="143" spans="1:18" ht="64.2" customHeight="1">
      <c r="A143" s="10"/>
      <c r="B143" s="11" t="s">
        <v>466</v>
      </c>
      <c r="C143" s="13" t="s">
        <v>467</v>
      </c>
      <c r="D143" s="8">
        <v>6.99</v>
      </c>
      <c r="E143" s="159"/>
      <c r="F143" s="159"/>
      <c r="G143" s="159"/>
      <c r="H143" s="159"/>
      <c r="I143" t="e">
        <f>VLOOKUP(B143,stariCEnik!$B$6:$V$306,5,FALSE)</f>
        <v>#N/A</v>
      </c>
      <c r="J143" s="128">
        <v>16.5</v>
      </c>
      <c r="K143" t="e">
        <v>#N/A</v>
      </c>
      <c r="L143" s="127">
        <f t="shared" si="9"/>
        <v>20.13</v>
      </c>
      <c r="M143" t="e">
        <v>#N/A</v>
      </c>
      <c r="N143" t="str">
        <f>IFERROR(VLOOKUP(B143,stariCEnik!$B$6:$V$306,2,FALSE),REPLACE(B143,1,2,"MM"))</f>
        <v>MMG008-S</v>
      </c>
      <c r="O143" s="120" t="s">
        <v>468</v>
      </c>
      <c r="P143" s="122">
        <f t="shared" si="10"/>
        <v>1.3605150214592272</v>
      </c>
      <c r="Q143">
        <f t="shared" si="11"/>
        <v>13.98</v>
      </c>
      <c r="R143">
        <f t="shared" si="12"/>
        <v>14.679</v>
      </c>
    </row>
    <row r="144" spans="1:18" ht="64.2" customHeight="1">
      <c r="A144" s="10"/>
      <c r="B144" s="11" t="s">
        <v>469</v>
      </c>
      <c r="C144" s="13" t="s">
        <v>470</v>
      </c>
      <c r="D144" s="8">
        <v>1.35</v>
      </c>
      <c r="E144" s="159">
        <v>57.3</v>
      </c>
      <c r="F144" s="159">
        <v>45</v>
      </c>
      <c r="G144" s="159">
        <v>1.3</v>
      </c>
      <c r="H144" s="159">
        <v>1.6</v>
      </c>
      <c r="I144" t="str">
        <f>VLOOKUP(B144,stariCEnik!$B$6:$V$306,5,FALSE)</f>
        <v>Kontrolna karta USA-označena</v>
      </c>
      <c r="J144" s="127">
        <f>ROUND(VLOOKUP(B144,stariCEnik!$B$6:$V$306,6,FALSE),2)</f>
        <v>3.23</v>
      </c>
      <c r="K144">
        <v>3.23</v>
      </c>
      <c r="L144" s="127">
        <f t="shared" si="9"/>
        <v>3.94</v>
      </c>
      <c r="M144">
        <v>3.94</v>
      </c>
      <c r="N144" t="str">
        <f>IFERROR(VLOOKUP(B144,stariCEnik!$B$6:$V$306,2,FALSE),REPLACE(B144,1,2,"MM"))</f>
        <v>MMG008-1</v>
      </c>
      <c r="O144" s="120" t="s">
        <v>471</v>
      </c>
      <c r="P144" s="122">
        <f t="shared" si="10"/>
        <v>1.3925925925925924</v>
      </c>
      <c r="Q144">
        <f t="shared" si="11"/>
        <v>2.7</v>
      </c>
      <c r="R144">
        <f t="shared" si="12"/>
        <v>2.8350000000000004</v>
      </c>
    </row>
    <row r="145" spans="1:18" ht="64.2" customHeight="1">
      <c r="A145" s="10"/>
      <c r="B145" s="11" t="s">
        <v>472</v>
      </c>
      <c r="C145" s="13" t="s">
        <v>473</v>
      </c>
      <c r="D145" s="8">
        <v>1.35</v>
      </c>
      <c r="E145" s="159">
        <v>57.3</v>
      </c>
      <c r="F145" s="159">
        <v>45</v>
      </c>
      <c r="G145" s="159">
        <v>1.3</v>
      </c>
      <c r="H145" s="159">
        <v>1.6</v>
      </c>
      <c r="I145" t="str">
        <f>VLOOKUP(B145,stariCEnik!$B$6:$V$306,5,FALSE)</f>
        <v>Kontrolna karta USA-neoznačena</v>
      </c>
      <c r="J145" s="127">
        <f>ROUND(VLOOKUP(B145,stariCEnik!$B$6:$V$306,6,FALSE),2)</f>
        <v>3.23</v>
      </c>
      <c r="K145">
        <v>3.23</v>
      </c>
      <c r="L145" s="127">
        <f t="shared" si="9"/>
        <v>3.94</v>
      </c>
      <c r="M145">
        <v>3.94</v>
      </c>
      <c r="N145" t="str">
        <f>IFERROR(VLOOKUP(B145,stariCEnik!$B$6:$V$306,2,FALSE),REPLACE(B145,1,2,"MM"))</f>
        <v>MMG008-2</v>
      </c>
      <c r="O145" s="120" t="s">
        <v>474</v>
      </c>
      <c r="P145" s="122">
        <f t="shared" si="10"/>
        <v>1.3925925925925924</v>
      </c>
      <c r="Q145">
        <f t="shared" si="11"/>
        <v>2.7</v>
      </c>
      <c r="R145">
        <f t="shared" si="12"/>
        <v>2.8350000000000004</v>
      </c>
    </row>
    <row r="146" spans="1:18" ht="64.2" customHeight="1">
      <c r="A146" s="10"/>
      <c r="B146" s="11" t="s">
        <v>475</v>
      </c>
      <c r="C146" s="13" t="s">
        <v>476</v>
      </c>
      <c r="D146" s="8">
        <v>11.83</v>
      </c>
      <c r="E146" s="159">
        <v>57.3</v>
      </c>
      <c r="F146" s="159">
        <v>45</v>
      </c>
      <c r="G146" s="159">
        <v>1.3</v>
      </c>
      <c r="H146" s="159">
        <v>1.6</v>
      </c>
      <c r="I146" t="str">
        <f>VLOOKUP(B146,stariCEnik!$B$6:$V$306,5,FALSE)</f>
        <v>Sestavljanka Kanada</v>
      </c>
      <c r="J146" s="127">
        <f>ROUND(VLOOKUP(B146,stariCEnik!$B$6:$V$306,6,FALSE),2)</f>
        <v>28.07</v>
      </c>
      <c r="K146">
        <v>28.07</v>
      </c>
      <c r="L146" s="127">
        <f t="shared" si="9"/>
        <v>34.25</v>
      </c>
      <c r="M146">
        <v>34.25</v>
      </c>
      <c r="N146" t="str">
        <f>IFERROR(VLOOKUP(B146,stariCEnik!$B$6:$V$306,2,FALSE),REPLACE(B146,1,2,"MM"))</f>
        <v>MMG009</v>
      </c>
      <c r="O146" s="120" t="s">
        <v>477</v>
      </c>
      <c r="P146" s="122">
        <f t="shared" si="10"/>
        <v>1.3727810650887573</v>
      </c>
      <c r="Q146">
        <f t="shared" si="11"/>
        <v>23.66</v>
      </c>
      <c r="R146">
        <f t="shared" si="12"/>
        <v>24.843</v>
      </c>
    </row>
    <row r="147" spans="1:18" ht="64.2" customHeight="1">
      <c r="A147" s="10"/>
      <c r="B147" s="11" t="s">
        <v>478</v>
      </c>
      <c r="C147" s="13" t="s">
        <v>479</v>
      </c>
      <c r="D147" s="8">
        <v>6.99</v>
      </c>
      <c r="E147" s="159"/>
      <c r="F147" s="159"/>
      <c r="G147" s="159"/>
      <c r="H147" s="159"/>
      <c r="I147" t="e">
        <f>VLOOKUP(B147,stariCEnik!$B$6:$V$306,5,FALSE)</f>
        <v>#N/A</v>
      </c>
      <c r="J147" s="128">
        <v>16.5</v>
      </c>
      <c r="K147" t="e">
        <v>#N/A</v>
      </c>
      <c r="L147" s="127">
        <f t="shared" si="9"/>
        <v>20.13</v>
      </c>
      <c r="M147" t="e">
        <v>#N/A</v>
      </c>
      <c r="N147" t="str">
        <f>IFERROR(VLOOKUP(B147,stariCEnik!$B$6:$V$306,2,FALSE),REPLACE(B147,1,2,"MM"))</f>
        <v>MMG009-S</v>
      </c>
      <c r="O147" s="120" t="s">
        <v>480</v>
      </c>
      <c r="P147" s="122">
        <f t="shared" si="10"/>
        <v>1.3605150214592272</v>
      </c>
      <c r="Q147">
        <f t="shared" si="11"/>
        <v>13.98</v>
      </c>
      <c r="R147">
        <f t="shared" si="12"/>
        <v>14.679</v>
      </c>
    </row>
    <row r="148" spans="1:18" ht="64.2" customHeight="1">
      <c r="A148" s="10"/>
      <c r="B148" s="11" t="s">
        <v>481</v>
      </c>
      <c r="C148" s="13" t="s">
        <v>482</v>
      </c>
      <c r="D148" s="8">
        <v>1.35</v>
      </c>
      <c r="E148" s="159">
        <v>57.3</v>
      </c>
      <c r="F148" s="159">
        <v>45</v>
      </c>
      <c r="G148" s="159">
        <v>1.3</v>
      </c>
      <c r="H148" s="159">
        <v>1.6</v>
      </c>
      <c r="I148" t="str">
        <f>VLOOKUP(B148,stariCEnik!$B$6:$V$306,5,FALSE)</f>
        <v>Kontrolna karta Kanade-označena</v>
      </c>
      <c r="J148" s="127">
        <f>ROUND(VLOOKUP(B148,stariCEnik!$B$6:$V$306,6,FALSE),2)</f>
        <v>3.23</v>
      </c>
      <c r="K148">
        <v>3.23</v>
      </c>
      <c r="L148" s="127">
        <f t="shared" si="9"/>
        <v>3.94</v>
      </c>
      <c r="M148">
        <v>3.94</v>
      </c>
      <c r="N148" t="str">
        <f>IFERROR(VLOOKUP(B148,stariCEnik!$B$6:$V$306,2,FALSE),REPLACE(B148,1,2,"MM"))</f>
        <v>MMG009-1</v>
      </c>
      <c r="O148" s="120" t="s">
        <v>483</v>
      </c>
      <c r="P148" s="122">
        <f t="shared" si="10"/>
        <v>1.3925925925925924</v>
      </c>
      <c r="Q148">
        <f t="shared" si="11"/>
        <v>2.7</v>
      </c>
      <c r="R148">
        <f t="shared" si="12"/>
        <v>2.8350000000000004</v>
      </c>
    </row>
    <row r="149" spans="1:18" ht="64.2" customHeight="1">
      <c r="A149" s="10"/>
      <c r="B149" s="11" t="s">
        <v>484</v>
      </c>
      <c r="C149" s="13" t="s">
        <v>485</v>
      </c>
      <c r="D149" s="8">
        <v>1.35</v>
      </c>
      <c r="E149" s="159">
        <v>57.3</v>
      </c>
      <c r="F149" s="159">
        <v>45</v>
      </c>
      <c r="G149" s="159">
        <v>1.3</v>
      </c>
      <c r="H149" s="159">
        <v>1.6</v>
      </c>
      <c r="I149" t="str">
        <f>VLOOKUP(B149,stariCEnik!$B$6:$V$306,5,FALSE)</f>
        <v>Kontrolna karta Kanade-neoznačena</v>
      </c>
      <c r="J149" s="127">
        <f>ROUND(VLOOKUP(B149,stariCEnik!$B$6:$V$306,6,FALSE),2)</f>
        <v>3.23</v>
      </c>
      <c r="K149">
        <v>3.23</v>
      </c>
      <c r="L149" s="127">
        <f t="shared" si="9"/>
        <v>3.94</v>
      </c>
      <c r="M149">
        <v>3.94</v>
      </c>
      <c r="N149" t="str">
        <f>IFERROR(VLOOKUP(B149,stariCEnik!$B$6:$V$306,2,FALSE),REPLACE(B149,1,2,"MM"))</f>
        <v>MMG009-2</v>
      </c>
      <c r="O149" s="120" t="s">
        <v>486</v>
      </c>
      <c r="P149" s="122">
        <f t="shared" si="10"/>
        <v>1.3925925925925924</v>
      </c>
      <c r="Q149">
        <f t="shared" si="11"/>
        <v>2.7</v>
      </c>
      <c r="R149">
        <f t="shared" si="12"/>
        <v>2.8350000000000004</v>
      </c>
    </row>
    <row r="150" spans="1:18" ht="64.2" customHeight="1">
      <c r="A150" s="10"/>
      <c r="B150" s="11" t="s">
        <v>487</v>
      </c>
      <c r="C150" s="13" t="s">
        <v>488</v>
      </c>
      <c r="D150" s="8">
        <v>11.83</v>
      </c>
      <c r="E150" s="159">
        <v>57.3</v>
      </c>
      <c r="F150" s="159">
        <v>45</v>
      </c>
      <c r="G150" s="159">
        <v>1.3</v>
      </c>
      <c r="H150" s="159">
        <v>1.6</v>
      </c>
      <c r="I150" t="e">
        <f>VLOOKUP(B150,stariCEnik!$B$6:$V$306,5,FALSE)</f>
        <v>#N/A</v>
      </c>
      <c r="J150" s="127">
        <v>28.07</v>
      </c>
      <c r="K150" t="e">
        <v>#N/A</v>
      </c>
      <c r="L150" s="127">
        <f t="shared" si="9"/>
        <v>34.25</v>
      </c>
      <c r="M150" t="e">
        <v>#N/A</v>
      </c>
      <c r="N150" t="str">
        <f>IFERROR(VLOOKUP(B150,stariCEnik!$B$6:$V$306,2,FALSE),REPLACE(B150,1,2,"MM"))</f>
        <v>MMG0012</v>
      </c>
      <c r="O150" s="120" t="s">
        <v>489</v>
      </c>
      <c r="P150" s="122">
        <f t="shared" si="10"/>
        <v>1.3727810650887573</v>
      </c>
      <c r="Q150">
        <f t="shared" si="11"/>
        <v>23.66</v>
      </c>
      <c r="R150">
        <f t="shared" si="12"/>
        <v>24.843</v>
      </c>
    </row>
    <row r="151" spans="1:18" ht="60" customHeight="1">
      <c r="A151" s="10"/>
      <c r="B151" s="11" t="s">
        <v>490</v>
      </c>
      <c r="C151" s="7" t="s">
        <v>491</v>
      </c>
      <c r="D151" s="8">
        <v>42.99</v>
      </c>
      <c r="E151" s="159">
        <v>75</v>
      </c>
      <c r="F151" s="159">
        <v>54.5</v>
      </c>
      <c r="G151" s="159">
        <v>20</v>
      </c>
      <c r="H151" s="159">
        <v>6.4</v>
      </c>
      <c r="I151" t="e">
        <f>VLOOKUP(B151,stariCEnik!$B$6:$V$306,5,FALSE)</f>
        <v>#N/A</v>
      </c>
      <c r="J151" s="127">
        <f>ROUND(L151/1.22,2)</f>
        <v>90.48</v>
      </c>
      <c r="K151" t="e">
        <v>#N/A</v>
      </c>
      <c r="L151" s="127">
        <v>110.39</v>
      </c>
      <c r="M151" t="e">
        <v>#N/A</v>
      </c>
      <c r="N151" t="str">
        <f>IFERROR(VLOOKUP(B151,stariCEnik!$B$6:$V$306,2,FALSE),REPLACE(B151,1,2,"MM"))</f>
        <v>MMG0010</v>
      </c>
      <c r="O151" s="120" t="s">
        <v>492</v>
      </c>
      <c r="P151" s="122">
        <f t="shared" si="10"/>
        <v>1.104675505931612</v>
      </c>
      <c r="Q151">
        <f t="shared" si="11"/>
        <v>85.98</v>
      </c>
      <c r="R151">
        <f t="shared" si="12"/>
        <v>90.279000000000011</v>
      </c>
    </row>
    <row r="152" spans="1:18" ht="43.5" customHeight="1">
      <c r="A152" s="10"/>
      <c r="B152" s="11" t="s">
        <v>493</v>
      </c>
      <c r="C152" s="7" t="s">
        <v>494</v>
      </c>
      <c r="D152" s="8">
        <v>49.99</v>
      </c>
      <c r="E152" s="159">
        <v>62</v>
      </c>
      <c r="F152" s="159">
        <v>50</v>
      </c>
      <c r="G152" s="159">
        <v>13.5</v>
      </c>
      <c r="H152" s="159">
        <v>6.4</v>
      </c>
      <c r="I152" t="str">
        <f>VLOOKUP(B152,stariCEnik!$B$6:$V$306,5,FALSE)</f>
        <v>Omara za Sestavljanka 1-ne vključuje Sestavljanka</v>
      </c>
      <c r="J152" s="127">
        <f>ROUND(VLOOKUP(B152,stariCEnik!$B$6:$V$306,6,FALSE),2)</f>
        <v>106.88</v>
      </c>
      <c r="K152">
        <v>106.88</v>
      </c>
      <c r="L152" s="127">
        <f t="shared" si="9"/>
        <v>130.38999999999999</v>
      </c>
      <c r="M152">
        <v>130.38999999999999</v>
      </c>
      <c r="N152" t="str">
        <f>IFERROR(VLOOKUP(B152,stariCEnik!$B$6:$V$306,2,FALSE),REPLACE(B152,1,2,"MM"))</f>
        <v>MMG0011</v>
      </c>
      <c r="O152" s="120" t="s">
        <v>495</v>
      </c>
      <c r="P152" s="122">
        <f t="shared" si="10"/>
        <v>1.138027605521104</v>
      </c>
      <c r="Q152">
        <f t="shared" si="11"/>
        <v>99.98</v>
      </c>
      <c r="R152">
        <f t="shared" si="12"/>
        <v>104.97900000000001</v>
      </c>
    </row>
    <row r="153" spans="1:18" ht="41.25" customHeight="1">
      <c r="A153" s="10"/>
      <c r="B153" s="11" t="s">
        <v>496</v>
      </c>
      <c r="C153" s="7" t="s">
        <v>497</v>
      </c>
      <c r="D153" s="8">
        <v>16.829999999999998</v>
      </c>
      <c r="E153" s="159">
        <v>60</v>
      </c>
      <c r="F153" s="159">
        <v>36</v>
      </c>
      <c r="G153" s="159">
        <v>0.6</v>
      </c>
      <c r="H153" s="159">
        <v>1.3</v>
      </c>
      <c r="I153" t="str">
        <f>VLOOKUP(B153,stariCEnik!$B$6:$V$306,5,FALSE)</f>
        <v>Zemljevid sveta z 36 zastavicami</v>
      </c>
      <c r="J153" s="127">
        <f>ROUND(VLOOKUP(B153,stariCEnik!$B$6:$V$306,6,FALSE),2)</f>
        <v>36.380000000000003</v>
      </c>
      <c r="K153">
        <v>36.380000000000003</v>
      </c>
      <c r="L153" s="127">
        <f t="shared" si="9"/>
        <v>44.38</v>
      </c>
      <c r="M153">
        <v>44.38</v>
      </c>
      <c r="N153" t="str">
        <f>IFERROR(VLOOKUP(B153,stariCEnik!$B$6:$V$306,2,FALSE),REPLACE(B153,1,2,"MM"))</f>
        <v>MMG0032</v>
      </c>
      <c r="O153" s="120" t="s">
        <v>498</v>
      </c>
      <c r="P153" s="122">
        <f t="shared" si="10"/>
        <v>1.1616161616161618</v>
      </c>
      <c r="Q153">
        <f t="shared" si="11"/>
        <v>33.659999999999997</v>
      </c>
      <c r="R153">
        <f t="shared" si="12"/>
        <v>35.342999999999996</v>
      </c>
    </row>
    <row r="154" spans="1:18" ht="41.25" customHeight="1">
      <c r="A154" s="10"/>
      <c r="B154" s="11" t="s">
        <v>499</v>
      </c>
      <c r="C154" s="7" t="s">
        <v>500</v>
      </c>
      <c r="D154" s="8">
        <v>16.34</v>
      </c>
      <c r="E154" s="159">
        <v>18.8</v>
      </c>
      <c r="F154" s="159">
        <v>18.8</v>
      </c>
      <c r="G154" s="159">
        <v>20.2</v>
      </c>
      <c r="H154" s="159">
        <v>0.4</v>
      </c>
      <c r="I154" t="str">
        <f>VLOOKUP(B154,stariCEnik!$B$6:$V$306,5,FALSE)</f>
        <v>Globus kopno &amp; morje</v>
      </c>
      <c r="J154" s="127">
        <f>ROUND(VLOOKUP(B154,stariCEnik!$B$6:$V$306,6,FALSE),2)</f>
        <v>36.380000000000003</v>
      </c>
      <c r="K154">
        <v>36.380000000000003</v>
      </c>
      <c r="L154" s="127">
        <f t="shared" si="9"/>
        <v>44.38</v>
      </c>
      <c r="M154">
        <v>44.38</v>
      </c>
      <c r="N154" t="str">
        <f>IFERROR(VLOOKUP(B154,stariCEnik!$B$6:$V$306,2,FALSE),REPLACE(B154,1,2,"MM"))</f>
        <v>MMG0033</v>
      </c>
      <c r="O154" s="120" t="s">
        <v>501</v>
      </c>
      <c r="P154" s="122">
        <f t="shared" si="10"/>
        <v>1.2264381884944924</v>
      </c>
      <c r="Q154">
        <f t="shared" si="11"/>
        <v>32.68</v>
      </c>
      <c r="R154">
        <f t="shared" si="12"/>
        <v>34.314</v>
      </c>
    </row>
    <row r="155" spans="1:18" ht="47.25" customHeight="1">
      <c r="A155" s="10"/>
      <c r="B155" s="11" t="s">
        <v>502</v>
      </c>
      <c r="C155" s="7" t="s">
        <v>503</v>
      </c>
      <c r="D155" s="8">
        <v>16.34</v>
      </c>
      <c r="E155" s="159">
        <v>18.8</v>
      </c>
      <c r="F155" s="159">
        <v>18.8</v>
      </c>
      <c r="G155" s="159">
        <v>20.2</v>
      </c>
      <c r="H155" s="159">
        <v>0.4</v>
      </c>
      <c r="I155" t="str">
        <f>VLOOKUP(B155,stariCEnik!$B$6:$V$306,5,FALSE)</f>
        <v>Globus - deli sveta,celine</v>
      </c>
      <c r="J155" s="127">
        <f>ROUND(VLOOKUP(B155,stariCEnik!$B$6:$V$306,6,FALSE),2)</f>
        <v>36.380000000000003</v>
      </c>
      <c r="K155">
        <v>36.380000000000003</v>
      </c>
      <c r="L155" s="127">
        <f t="shared" si="9"/>
        <v>44.38</v>
      </c>
      <c r="M155">
        <v>44.38</v>
      </c>
      <c r="N155" t="str">
        <f>IFERROR(VLOOKUP(B155,stariCEnik!$B$6:$V$306,2,FALSE),REPLACE(B155,1,2,"MM"))</f>
        <v>MMG0034</v>
      </c>
      <c r="O155" s="120" t="s">
        <v>504</v>
      </c>
      <c r="P155" s="122">
        <f t="shared" si="10"/>
        <v>1.2264381884944924</v>
      </c>
      <c r="Q155">
        <f t="shared" si="11"/>
        <v>32.68</v>
      </c>
      <c r="R155">
        <f t="shared" si="12"/>
        <v>34.314</v>
      </c>
    </row>
    <row r="156" spans="1:18" ht="37.5" customHeight="1">
      <c r="A156" s="10"/>
      <c r="B156" s="11" t="s">
        <v>505</v>
      </c>
      <c r="C156" s="7" t="s">
        <v>506</v>
      </c>
      <c r="D156" s="8">
        <v>13.39</v>
      </c>
      <c r="E156" s="159">
        <v>43.2</v>
      </c>
      <c r="F156" s="159">
        <v>31</v>
      </c>
      <c r="G156" s="159">
        <v>2</v>
      </c>
      <c r="H156" s="159">
        <v>1</v>
      </c>
      <c r="I156" t="str">
        <f>VLOOKUP(B156,stariCEnik!$B$6:$V$306,5,FALSE)</f>
        <v>Astralna karta</v>
      </c>
      <c r="J156" s="127">
        <f>ROUND(VLOOKUP(B156,stariCEnik!$B$6:$V$306,6,FALSE),2)</f>
        <v>29.63</v>
      </c>
      <c r="K156">
        <v>29.63</v>
      </c>
      <c r="L156" s="127">
        <f t="shared" si="9"/>
        <v>36.15</v>
      </c>
      <c r="M156">
        <v>36.15</v>
      </c>
      <c r="N156" t="str">
        <f>IFERROR(VLOOKUP(B156,stariCEnik!$B$6:$V$306,2,FALSE),REPLACE(B156,1,2,"MM"))</f>
        <v>MMG0035</v>
      </c>
      <c r="O156" s="120" t="s">
        <v>507</v>
      </c>
      <c r="P156" s="122">
        <f t="shared" si="10"/>
        <v>1.212845407020164</v>
      </c>
      <c r="Q156">
        <f t="shared" si="11"/>
        <v>26.78</v>
      </c>
      <c r="R156">
        <f t="shared" si="12"/>
        <v>28.119000000000003</v>
      </c>
    </row>
    <row r="157" spans="1:18" ht="54" customHeight="1">
      <c r="A157" s="10"/>
      <c r="B157" s="9" t="s">
        <v>508</v>
      </c>
      <c r="C157" s="6" t="s">
        <v>509</v>
      </c>
      <c r="D157" s="8">
        <v>24.99</v>
      </c>
      <c r="E157" s="159">
        <v>53.5</v>
      </c>
      <c r="F157" s="159">
        <v>53.5</v>
      </c>
      <c r="G157" s="159">
        <v>5.5</v>
      </c>
      <c r="H157" s="159">
        <v>2.4</v>
      </c>
      <c r="I157" t="str">
        <f>VLOOKUP(B157,stariCEnik!$B$6:$V$306,5,FALSE)</f>
        <v>Tabla osončja s premikajočimi planeti</v>
      </c>
      <c r="J157" s="127">
        <f>ROUND(VLOOKUP(B157,stariCEnik!$B$6:$V$306,6,FALSE),2)</f>
        <v>53.56</v>
      </c>
      <c r="K157">
        <v>53.56</v>
      </c>
      <c r="L157" s="127">
        <f t="shared" si="9"/>
        <v>65.34</v>
      </c>
      <c r="M157">
        <v>65.34</v>
      </c>
      <c r="N157" t="str">
        <f>IFERROR(VLOOKUP(B157,stariCEnik!$B$6:$V$306,2,FALSE),REPLACE(B157,1,2,"MM"))</f>
        <v xml:space="preserve">MMG0035-1   </v>
      </c>
      <c r="O157" s="120" t="s">
        <v>510</v>
      </c>
      <c r="P157" s="122">
        <f t="shared" si="10"/>
        <v>1.1432573029211688</v>
      </c>
      <c r="Q157">
        <f t="shared" si="11"/>
        <v>49.98</v>
      </c>
      <c r="R157">
        <f t="shared" si="12"/>
        <v>52.478999999999999</v>
      </c>
    </row>
    <row r="158" spans="1:18" ht="39" customHeight="1">
      <c r="A158" s="10"/>
      <c r="B158" s="11" t="s">
        <v>511</v>
      </c>
      <c r="C158" s="7" t="s">
        <v>512</v>
      </c>
      <c r="D158" s="8">
        <v>10.83</v>
      </c>
      <c r="E158" s="159">
        <v>22.5</v>
      </c>
      <c r="F158" s="159">
        <v>20.100000000000001</v>
      </c>
      <c r="G158" s="159">
        <v>9.6</v>
      </c>
      <c r="H158" s="159">
        <v>1.36</v>
      </c>
      <c r="I158" t="str">
        <f>VLOOKUP(B158,stariCEnik!$B$6:$V$306,5,FALSE)</f>
        <v>Peščene table kopno &amp; voda</v>
      </c>
      <c r="J158" s="127">
        <f>ROUND(VLOOKUP(B158,stariCEnik!$B$6:$V$306,6,FALSE),2)</f>
        <v>23.56</v>
      </c>
      <c r="K158">
        <v>23.56</v>
      </c>
      <c r="L158" s="127">
        <f t="shared" si="9"/>
        <v>28.74</v>
      </c>
      <c r="M158">
        <v>28.74</v>
      </c>
      <c r="N158" t="str">
        <f>IFERROR(VLOOKUP(B158,stariCEnik!$B$6:$V$306,2,FALSE),REPLACE(B158,1,2,"MM"))</f>
        <v>MMG0036</v>
      </c>
      <c r="O158" s="120" t="s">
        <v>513</v>
      </c>
      <c r="P158" s="122">
        <f t="shared" si="10"/>
        <v>1.1754385964912277</v>
      </c>
      <c r="Q158">
        <f t="shared" si="11"/>
        <v>21.66</v>
      </c>
      <c r="R158">
        <f t="shared" si="12"/>
        <v>22.743000000000002</v>
      </c>
    </row>
    <row r="159" spans="1:18" ht="66" customHeight="1">
      <c r="A159" s="10"/>
      <c r="B159" s="11" t="s">
        <v>514</v>
      </c>
      <c r="C159" s="7" t="s">
        <v>515</v>
      </c>
      <c r="D159" s="8">
        <v>9.17</v>
      </c>
      <c r="E159" s="10"/>
      <c r="F159" s="10"/>
      <c r="G159" s="10"/>
      <c r="H159" s="10"/>
      <c r="I159" t="s">
        <v>516</v>
      </c>
      <c r="J159" s="127">
        <f>ROUND(L159/1.22,2)</f>
        <v>18.649999999999999</v>
      </c>
      <c r="K159" t="e">
        <v>#N/A</v>
      </c>
      <c r="L159" s="127">
        <v>22.75</v>
      </c>
      <c r="M159" t="e">
        <v>#N/A</v>
      </c>
      <c r="N159" t="str">
        <f>IFERROR(VLOOKUP(B159,stariCEnik!$B$6:$V$306,2,FALSE),REPLACE(B159,1,2,"MM"))</f>
        <v>MMG0037</v>
      </c>
      <c r="O159" s="120" t="s">
        <v>517</v>
      </c>
      <c r="P159" s="122">
        <f t="shared" si="10"/>
        <v>1.0338058887677208</v>
      </c>
      <c r="Q159">
        <f t="shared" si="11"/>
        <v>18.34</v>
      </c>
      <c r="R159">
        <f t="shared" si="12"/>
        <v>19.257000000000001</v>
      </c>
    </row>
    <row r="160" spans="1:18" ht="66" customHeight="1">
      <c r="A160" s="10"/>
      <c r="B160" s="11" t="s">
        <v>518</v>
      </c>
      <c r="C160" s="7" t="s">
        <v>519</v>
      </c>
      <c r="D160" s="8">
        <v>16.670000000000002</v>
      </c>
      <c r="E160" s="10"/>
      <c r="F160" s="10"/>
      <c r="G160" s="10"/>
      <c r="H160" s="10"/>
      <c r="I160" t="e">
        <f>VLOOKUP(B160,stariCEnik!$B$6:$V$306,5,FALSE)</f>
        <v>#N/A</v>
      </c>
      <c r="J160" s="127">
        <f t="shared" ref="J160:J164" si="13">ROUND(L160/1.22,2)</f>
        <v>33.9</v>
      </c>
      <c r="K160" t="e">
        <v>#N/A</v>
      </c>
      <c r="L160" s="127">
        <v>41.36</v>
      </c>
      <c r="M160" t="e">
        <v>#N/A</v>
      </c>
      <c r="N160" t="str">
        <f>IFERROR(VLOOKUP(B160,stariCEnik!$B$6:$V$306,2,FALSE),REPLACE(B160,1,2,"MM"))</f>
        <v>MMG0038</v>
      </c>
      <c r="O160" s="120" t="s">
        <v>520</v>
      </c>
      <c r="P160" s="122">
        <f t="shared" si="10"/>
        <v>1.0335932813437307</v>
      </c>
      <c r="Q160">
        <f t="shared" si="11"/>
        <v>33.340000000000003</v>
      </c>
      <c r="R160">
        <f t="shared" si="12"/>
        <v>35.007000000000005</v>
      </c>
    </row>
    <row r="161" spans="1:18" ht="66" customHeight="1">
      <c r="A161" s="10"/>
      <c r="B161" s="11" t="s">
        <v>521</v>
      </c>
      <c r="C161" s="7" t="s">
        <v>522</v>
      </c>
      <c r="D161" s="8">
        <v>16.670000000000002</v>
      </c>
      <c r="E161" s="10"/>
      <c r="F161" s="10"/>
      <c r="G161" s="10"/>
      <c r="H161" s="10"/>
      <c r="I161" t="e">
        <f>VLOOKUP(B161,stariCEnik!$B$6:$V$306,5,FALSE)</f>
        <v>#N/A</v>
      </c>
      <c r="J161" s="127">
        <f t="shared" si="13"/>
        <v>33.9</v>
      </c>
      <c r="K161" t="e">
        <v>#N/A</v>
      </c>
      <c r="L161" s="127">
        <v>41.36</v>
      </c>
      <c r="M161" t="e">
        <v>#N/A</v>
      </c>
      <c r="N161" t="str">
        <f>IFERROR(VLOOKUP(B161,stariCEnik!$B$6:$V$306,2,FALSE),REPLACE(B161,1,2,"MM"))</f>
        <v>MMG0039</v>
      </c>
      <c r="O161" s="120" t="s">
        <v>523</v>
      </c>
      <c r="P161" s="122">
        <f t="shared" si="10"/>
        <v>1.0335932813437307</v>
      </c>
      <c r="Q161">
        <f t="shared" si="11"/>
        <v>33.340000000000003</v>
      </c>
      <c r="R161">
        <f t="shared" si="12"/>
        <v>35.007000000000005</v>
      </c>
    </row>
    <row r="162" spans="1:18" ht="66" customHeight="1">
      <c r="A162" s="10"/>
      <c r="B162" s="11" t="s">
        <v>524</v>
      </c>
      <c r="C162" s="7" t="s">
        <v>525</v>
      </c>
      <c r="D162" s="8">
        <v>9.17</v>
      </c>
      <c r="E162" s="10"/>
      <c r="F162" s="10"/>
      <c r="G162" s="10"/>
      <c r="H162" s="10"/>
      <c r="I162" t="e">
        <f>VLOOKUP(B162,stariCEnik!$B$6:$V$306,5,FALSE)</f>
        <v>#N/A</v>
      </c>
      <c r="J162" s="127">
        <f t="shared" si="13"/>
        <v>18.649999999999999</v>
      </c>
      <c r="K162" t="e">
        <v>#N/A</v>
      </c>
      <c r="L162" s="127">
        <v>22.75</v>
      </c>
      <c r="M162" t="e">
        <v>#N/A</v>
      </c>
      <c r="N162" t="str">
        <f>IFERROR(VLOOKUP(B162,stariCEnik!$B$6:$V$306,2,FALSE),REPLACE(B162,1,2,"MM"))</f>
        <v>MMG0040</v>
      </c>
      <c r="O162" s="120" t="s">
        <v>526</v>
      </c>
      <c r="P162" s="122">
        <f t="shared" si="10"/>
        <v>1.0338058887677208</v>
      </c>
      <c r="Q162">
        <f t="shared" si="11"/>
        <v>18.34</v>
      </c>
      <c r="R162">
        <f t="shared" si="12"/>
        <v>19.257000000000001</v>
      </c>
    </row>
    <row r="163" spans="1:18" ht="66" customHeight="1">
      <c r="A163" s="10"/>
      <c r="B163" s="11" t="s">
        <v>527</v>
      </c>
      <c r="C163" s="7" t="s">
        <v>528</v>
      </c>
      <c r="D163" s="8">
        <v>16.670000000000002</v>
      </c>
      <c r="E163" s="10"/>
      <c r="F163" s="10"/>
      <c r="G163" s="10"/>
      <c r="H163" s="10"/>
      <c r="I163" t="e">
        <f>VLOOKUP(B163,stariCEnik!$B$6:$V$306,5,FALSE)</f>
        <v>#N/A</v>
      </c>
      <c r="J163" s="127">
        <f t="shared" si="13"/>
        <v>33.9</v>
      </c>
      <c r="K163" t="e">
        <v>#N/A</v>
      </c>
      <c r="L163" s="127">
        <v>41.36</v>
      </c>
      <c r="M163" t="e">
        <v>#N/A</v>
      </c>
      <c r="N163" t="str">
        <f>IFERROR(VLOOKUP(B163,stariCEnik!$B$6:$V$306,2,FALSE),REPLACE(B163,1,2,"MM"))</f>
        <v>MMG0041</v>
      </c>
      <c r="O163" s="120" t="s">
        <v>529</v>
      </c>
      <c r="P163" s="122">
        <f t="shared" si="10"/>
        <v>1.0335932813437307</v>
      </c>
      <c r="Q163">
        <f t="shared" si="11"/>
        <v>33.340000000000003</v>
      </c>
      <c r="R163">
        <f t="shared" si="12"/>
        <v>35.007000000000005</v>
      </c>
    </row>
    <row r="164" spans="1:18" ht="66" customHeight="1">
      <c r="A164" s="10"/>
      <c r="B164" s="11" t="s">
        <v>530</v>
      </c>
      <c r="C164" s="7" t="s">
        <v>531</v>
      </c>
      <c r="D164" s="8">
        <v>16.670000000000002</v>
      </c>
      <c r="E164" s="10"/>
      <c r="F164" s="10"/>
      <c r="G164" s="10"/>
      <c r="H164" s="10"/>
      <c r="I164" t="e">
        <f>VLOOKUP(B164,stariCEnik!$B$6:$V$306,5,FALSE)</f>
        <v>#N/A</v>
      </c>
      <c r="J164" s="127">
        <f t="shared" si="13"/>
        <v>33.9</v>
      </c>
      <c r="K164" t="e">
        <v>#N/A</v>
      </c>
      <c r="L164" s="127">
        <v>41.36</v>
      </c>
      <c r="M164" t="e">
        <v>#N/A</v>
      </c>
      <c r="N164" t="str">
        <f>IFERROR(VLOOKUP(B164,stariCEnik!$B$6:$V$306,2,FALSE),REPLACE(B164,1,2,"MM"))</f>
        <v>MMG0042</v>
      </c>
      <c r="O164" s="120" t="s">
        <v>532</v>
      </c>
      <c r="P164" s="122">
        <f t="shared" si="10"/>
        <v>1.0335932813437307</v>
      </c>
      <c r="Q164">
        <f t="shared" si="11"/>
        <v>33.340000000000003</v>
      </c>
      <c r="R164">
        <f t="shared" si="12"/>
        <v>35.007000000000005</v>
      </c>
    </row>
    <row r="165" spans="1:18" s="1" customFormat="1" ht="75" customHeight="1">
      <c r="A165" s="19"/>
      <c r="B165" s="19" t="s">
        <v>533</v>
      </c>
      <c r="C165" s="19" t="s">
        <v>534</v>
      </c>
      <c r="D165" s="20">
        <v>4.18</v>
      </c>
      <c r="E165" s="19"/>
      <c r="F165" s="19"/>
      <c r="G165" s="19"/>
      <c r="H165" s="19"/>
      <c r="I165" t="e">
        <f>VLOOKUP(B165,stariCEnik!$B$6:$V$306,5,FALSE)</f>
        <v>#N/A</v>
      </c>
      <c r="J165" s="127">
        <v>9.41</v>
      </c>
      <c r="K165" s="1" t="e">
        <v>#N/A</v>
      </c>
      <c r="L165" s="127">
        <f t="shared" si="9"/>
        <v>11.48</v>
      </c>
      <c r="M165" s="1" t="e">
        <v>#N/A</v>
      </c>
      <c r="N165" t="str">
        <f>IFERROR(VLOOKUP(B165,stariCEnik!$B$6:$V$306,2,FALSE),REPLACE(B165,1,2,"MM"))</f>
        <v>MMG0043</v>
      </c>
      <c r="O165" s="120" t="s">
        <v>535</v>
      </c>
      <c r="P165" s="122">
        <f t="shared" si="10"/>
        <v>1.2511961722488039</v>
      </c>
      <c r="Q165">
        <f t="shared" si="11"/>
        <v>8.36</v>
      </c>
      <c r="R165">
        <f t="shared" si="12"/>
        <v>8.7780000000000005</v>
      </c>
    </row>
    <row r="166" spans="1:18" s="1" customFormat="1" ht="84" customHeight="1">
      <c r="A166" s="19"/>
      <c r="B166" s="19" t="s">
        <v>536</v>
      </c>
      <c r="C166" s="21" t="s">
        <v>537</v>
      </c>
      <c r="D166" s="20">
        <v>29.99</v>
      </c>
      <c r="E166" s="19"/>
      <c r="F166" s="19"/>
      <c r="G166" s="19"/>
      <c r="H166" s="19"/>
      <c r="I166" t="e">
        <f>VLOOKUP(B166,stariCEnik!$B$6:$V$306,5,FALSE)</f>
        <v>#N/A</v>
      </c>
      <c r="J166" s="127">
        <v>67.48</v>
      </c>
      <c r="K166" s="1" t="e">
        <v>#N/A</v>
      </c>
      <c r="L166" s="127">
        <f t="shared" si="9"/>
        <v>82.33</v>
      </c>
      <c r="M166" s="1" t="e">
        <v>#N/A</v>
      </c>
      <c r="N166" t="str">
        <f>IFERROR(VLOOKUP(B166,stariCEnik!$B$6:$V$306,2,FALSE),REPLACE(B166,1,2,"MM"))</f>
        <v>MMG0019</v>
      </c>
      <c r="O166" s="120" t="s">
        <v>538</v>
      </c>
      <c r="P166" s="122">
        <f t="shared" si="10"/>
        <v>1.2500833611203737</v>
      </c>
      <c r="Q166">
        <f t="shared" si="11"/>
        <v>59.98</v>
      </c>
      <c r="R166">
        <f t="shared" si="12"/>
        <v>62.978999999999999</v>
      </c>
    </row>
    <row r="167" spans="1:18" ht="48" customHeight="1">
      <c r="A167" s="10"/>
      <c r="B167" s="11" t="s">
        <v>539</v>
      </c>
      <c r="C167" s="7" t="s">
        <v>540</v>
      </c>
      <c r="D167" s="8">
        <v>14.19</v>
      </c>
      <c r="E167" s="159">
        <v>25</v>
      </c>
      <c r="F167" s="159">
        <v>22.5</v>
      </c>
      <c r="G167" s="159">
        <v>15.3</v>
      </c>
      <c r="H167" s="159">
        <v>2.33</v>
      </c>
      <c r="I167" t="str">
        <f>VLOOKUP(B167,stariCEnik!$B$6:$V$306,5,FALSE)</f>
        <v>Peščena abeceda – male tiskane črke (angleška)</v>
      </c>
      <c r="J167" s="127">
        <v>28.6</v>
      </c>
      <c r="K167">
        <v>27.29</v>
      </c>
      <c r="L167" s="127">
        <f t="shared" si="9"/>
        <v>34.89</v>
      </c>
      <c r="M167">
        <v>33.29</v>
      </c>
      <c r="N167" t="str">
        <f>IFERROR(VLOOKUP(B167,stariCEnik!$B$6:$V$306,2,FALSE),REPLACE(B167,1,2,"MM"))</f>
        <v>MML001</v>
      </c>
      <c r="O167" s="120" t="s">
        <v>541</v>
      </c>
      <c r="P167" s="122">
        <f t="shared" si="10"/>
        <v>1.0155038759689923</v>
      </c>
      <c r="Q167">
        <f t="shared" si="11"/>
        <v>28.38</v>
      </c>
      <c r="R167">
        <f t="shared" si="12"/>
        <v>29.798999999999999</v>
      </c>
    </row>
    <row r="168" spans="1:18" ht="54" customHeight="1">
      <c r="A168" s="10"/>
      <c r="B168" s="11" t="s">
        <v>542</v>
      </c>
      <c r="C168" s="7" t="s">
        <v>543</v>
      </c>
      <c r="D168" s="8">
        <v>14.19</v>
      </c>
      <c r="E168" s="159">
        <v>25</v>
      </c>
      <c r="F168" s="159">
        <v>22.5</v>
      </c>
      <c r="G168" s="159">
        <v>15.3</v>
      </c>
      <c r="H168" s="159">
        <v>2.33</v>
      </c>
      <c r="I168" t="e">
        <f>VLOOKUP(B168,stariCEnik!$B$6:$V$306,5,FALSE)</f>
        <v>#N/A</v>
      </c>
      <c r="J168" s="128">
        <v>28.6</v>
      </c>
      <c r="K168" t="e">
        <v>#N/A</v>
      </c>
      <c r="L168" s="127">
        <f t="shared" si="9"/>
        <v>34.89</v>
      </c>
      <c r="M168" t="e">
        <v>#N/A</v>
      </c>
      <c r="N168" t="str">
        <f>IFERROR(VLOOKUP(B168,stariCEnik!$B$6:$V$306,2,FALSE),REPLACE(B168,1,2,"MM"))</f>
        <v>MML002</v>
      </c>
      <c r="O168" s="120" t="s">
        <v>544</v>
      </c>
      <c r="P168" s="122">
        <f t="shared" si="10"/>
        <v>1.0155038759689923</v>
      </c>
      <c r="Q168">
        <f t="shared" si="11"/>
        <v>28.38</v>
      </c>
      <c r="R168">
        <f t="shared" si="12"/>
        <v>29.798999999999999</v>
      </c>
    </row>
    <row r="169" spans="1:18" ht="47.25" customHeight="1">
      <c r="A169" s="10"/>
      <c r="B169" s="11" t="s">
        <v>545</v>
      </c>
      <c r="C169" s="7" t="s">
        <v>546</v>
      </c>
      <c r="D169" s="8">
        <v>15.83</v>
      </c>
      <c r="E169" s="159">
        <v>27</v>
      </c>
      <c r="F169" s="159">
        <v>21</v>
      </c>
      <c r="G169" s="159">
        <v>11</v>
      </c>
      <c r="H169" s="159">
        <v>1.5</v>
      </c>
      <c r="I169" t="e">
        <f>VLOOKUP(B169,stariCEnik!$B$6:$V$306,5,FALSE)</f>
        <v>#N/A</v>
      </c>
      <c r="J169" s="128">
        <v>32</v>
      </c>
      <c r="K169" t="e">
        <v>#N/A</v>
      </c>
      <c r="L169" s="127">
        <f t="shared" si="9"/>
        <v>39.04</v>
      </c>
      <c r="M169" t="e">
        <v>#N/A</v>
      </c>
      <c r="N169" t="str">
        <f>IFERROR(VLOOKUP(B169,stariCEnik!$B$6:$V$306,2,FALSE),REPLACE(B169,1,2,"MM"))</f>
        <v>MML003</v>
      </c>
      <c r="O169" s="120" t="s">
        <v>547</v>
      </c>
      <c r="P169" s="122">
        <f t="shared" si="10"/>
        <v>1.021478205938092</v>
      </c>
      <c r="Q169">
        <f t="shared" si="11"/>
        <v>31.66</v>
      </c>
      <c r="R169">
        <f t="shared" si="12"/>
        <v>33.243000000000002</v>
      </c>
    </row>
    <row r="170" spans="1:18" ht="48.75" customHeight="1">
      <c r="A170" s="10"/>
      <c r="B170" s="11" t="s">
        <v>548</v>
      </c>
      <c r="C170" s="7" t="s">
        <v>549</v>
      </c>
      <c r="D170" s="8">
        <v>15.83</v>
      </c>
      <c r="E170" s="159">
        <v>27</v>
      </c>
      <c r="F170" s="159">
        <v>21</v>
      </c>
      <c r="G170" s="159">
        <v>11</v>
      </c>
      <c r="H170" s="159">
        <v>1.5</v>
      </c>
      <c r="I170" t="e">
        <f>VLOOKUP(B170,stariCEnik!$B$6:$V$306,5,FALSE)</f>
        <v>#N/A</v>
      </c>
      <c r="J170" s="128">
        <v>32</v>
      </c>
      <c r="K170" t="e">
        <v>#N/A</v>
      </c>
      <c r="L170" s="127">
        <f t="shared" si="9"/>
        <v>39.04</v>
      </c>
      <c r="M170" t="e">
        <v>#N/A</v>
      </c>
      <c r="N170" t="str">
        <f>IFERROR(VLOOKUP(B170,stariCEnik!$B$6:$V$306,2,FALSE),REPLACE(B170,1,2,"MM"))</f>
        <v>MML004</v>
      </c>
      <c r="O170" s="120" t="s">
        <v>550</v>
      </c>
      <c r="P170" s="122">
        <f t="shared" si="10"/>
        <v>1.021478205938092</v>
      </c>
      <c r="Q170">
        <f t="shared" si="11"/>
        <v>31.66</v>
      </c>
      <c r="R170">
        <f t="shared" si="12"/>
        <v>33.243000000000002</v>
      </c>
    </row>
    <row r="171" spans="1:18" ht="67.5" customHeight="1">
      <c r="A171" s="10"/>
      <c r="B171" s="11" t="s">
        <v>551</v>
      </c>
      <c r="C171" s="7" t="s">
        <v>552</v>
      </c>
      <c r="D171" s="8">
        <v>14.19</v>
      </c>
      <c r="E171" s="159">
        <v>24.9</v>
      </c>
      <c r="F171" s="159">
        <v>16.100000000000001</v>
      </c>
      <c r="G171" s="159">
        <v>22</v>
      </c>
      <c r="H171" s="159">
        <v>3.4</v>
      </c>
      <c r="I171" t="e">
        <f>VLOOKUP(B171,stariCEnik!$B$6:$V$306,5,FALSE)</f>
        <v>#N/A</v>
      </c>
      <c r="J171" s="128">
        <v>28.6</v>
      </c>
      <c r="K171" t="e">
        <v>#N/A</v>
      </c>
      <c r="L171" s="127">
        <f t="shared" si="9"/>
        <v>34.89</v>
      </c>
      <c r="M171" t="e">
        <v>#N/A</v>
      </c>
      <c r="N171" t="str">
        <f>IFERROR(VLOOKUP(B171,stariCEnik!$B$6:$V$306,2,FALSE),REPLACE(B171,1,2,"MM"))</f>
        <v>MML005</v>
      </c>
      <c r="O171" s="120" t="s">
        <v>553</v>
      </c>
      <c r="P171" s="122">
        <f t="shared" si="10"/>
        <v>1.0155038759689923</v>
      </c>
      <c r="Q171">
        <f t="shared" si="11"/>
        <v>28.38</v>
      </c>
      <c r="R171">
        <f t="shared" si="12"/>
        <v>29.798999999999999</v>
      </c>
    </row>
    <row r="172" spans="1:18" ht="52.5" customHeight="1">
      <c r="A172" s="10"/>
      <c r="B172" s="11" t="s">
        <v>554</v>
      </c>
      <c r="C172" s="7" t="s">
        <v>555</v>
      </c>
      <c r="D172" s="8">
        <v>14.19</v>
      </c>
      <c r="E172" s="159">
        <v>25</v>
      </c>
      <c r="F172" s="159">
        <v>22.5</v>
      </c>
      <c r="G172" s="159">
        <v>15.3</v>
      </c>
      <c r="H172" s="159">
        <v>2.33</v>
      </c>
      <c r="I172" t="str">
        <f>VLOOKUP(B172,stariCEnik!$B$6:$V$306,5,FALSE)</f>
        <v>Peščena abeceda – velike tiskane črke (angleška)</v>
      </c>
      <c r="J172" s="128">
        <v>29</v>
      </c>
      <c r="K172">
        <v>27.68</v>
      </c>
      <c r="L172" s="127">
        <f t="shared" si="9"/>
        <v>35.380000000000003</v>
      </c>
      <c r="M172">
        <v>33.770000000000003</v>
      </c>
      <c r="N172" t="str">
        <f>IFERROR(VLOOKUP(B172,stariCEnik!$B$6:$V$306,2,FALSE),REPLACE(B172,1,2,"MM"))</f>
        <v>MML006</v>
      </c>
      <c r="O172" s="120" t="s">
        <v>556</v>
      </c>
      <c r="P172" s="122">
        <f t="shared" si="10"/>
        <v>1.0436927413671602</v>
      </c>
      <c r="Q172">
        <f t="shared" si="11"/>
        <v>28.38</v>
      </c>
      <c r="R172">
        <f t="shared" si="12"/>
        <v>29.798999999999999</v>
      </c>
    </row>
    <row r="173" spans="1:18" ht="66" customHeight="1">
      <c r="A173" s="10"/>
      <c r="B173" s="11" t="s">
        <v>557</v>
      </c>
      <c r="C173" s="7" t="s">
        <v>558</v>
      </c>
      <c r="D173" s="8">
        <v>12.99</v>
      </c>
      <c r="E173" s="159">
        <v>24</v>
      </c>
      <c r="F173" s="159">
        <v>12</v>
      </c>
      <c r="G173" s="159">
        <v>8</v>
      </c>
      <c r="H173" s="159">
        <v>1.24</v>
      </c>
      <c r="I173" t="str">
        <f>VLOOKUP(B173,stariCEnik!$B$6:$V$306,5,FALSE)</f>
        <v>Mala peščena abeceda – velike in male tiskane črke (angleška)</v>
      </c>
      <c r="J173" s="128">
        <v>26.5</v>
      </c>
      <c r="K173">
        <v>25</v>
      </c>
      <c r="L173" s="127">
        <f t="shared" si="9"/>
        <v>32.33</v>
      </c>
      <c r="M173">
        <v>30.5</v>
      </c>
      <c r="N173" t="str">
        <f>IFERROR(VLOOKUP(B173,stariCEnik!$B$6:$V$306,2,FALSE),REPLACE(B173,1,2,"MM"))</f>
        <v>MML006-1</v>
      </c>
      <c r="O173" s="120" t="s">
        <v>559</v>
      </c>
      <c r="P173" s="122">
        <f t="shared" si="10"/>
        <v>1.0400307929176291</v>
      </c>
      <c r="Q173">
        <f t="shared" si="11"/>
        <v>25.98</v>
      </c>
      <c r="R173">
        <f t="shared" si="12"/>
        <v>27.279</v>
      </c>
    </row>
    <row r="174" spans="1:18" ht="54" customHeight="1">
      <c r="A174" s="10"/>
      <c r="B174" s="12" t="s">
        <v>560</v>
      </c>
      <c r="C174" s="7" t="s">
        <v>561</v>
      </c>
      <c r="D174" s="8">
        <v>10.16</v>
      </c>
      <c r="E174" s="159">
        <v>41</v>
      </c>
      <c r="F174" s="159">
        <v>34.5</v>
      </c>
      <c r="G174" s="159">
        <v>4.7</v>
      </c>
      <c r="H174" s="159">
        <v>1.1499999999999999</v>
      </c>
      <c r="I174" t="str">
        <f>VLOOKUP(B174,stariCEnik!$B$6:$V$306,5,FALSE)</f>
        <v>Pladenj z peskom</v>
      </c>
      <c r="J174" s="127">
        <f>ROUND(VLOOKUP(B174,stariCEnik!$B$6:$V$306,6,FALSE),2)</f>
        <v>30.38</v>
      </c>
      <c r="K174">
        <v>30.38</v>
      </c>
      <c r="L174" s="127">
        <f t="shared" si="9"/>
        <v>37.06</v>
      </c>
      <c r="M174">
        <v>37.06</v>
      </c>
      <c r="N174" t="str">
        <f>IFERROR(VLOOKUP(B174,stariCEnik!$B$6:$V$306,2,FALSE),REPLACE(B174,1,2,"MM"))</f>
        <v xml:space="preserve">MML0024    </v>
      </c>
      <c r="O174" s="120" t="s">
        <v>562</v>
      </c>
      <c r="P174" s="122">
        <f t="shared" si="10"/>
        <v>1.9901574803149606</v>
      </c>
      <c r="Q174">
        <f t="shared" si="11"/>
        <v>20.32</v>
      </c>
      <c r="R174">
        <f t="shared" si="12"/>
        <v>21.336000000000002</v>
      </c>
    </row>
    <row r="175" spans="1:18" ht="40.5" customHeight="1">
      <c r="A175" s="10"/>
      <c r="B175" s="11" t="s">
        <v>563</v>
      </c>
      <c r="C175" s="7" t="s">
        <v>564</v>
      </c>
      <c r="D175" s="8">
        <v>20.89</v>
      </c>
      <c r="E175" s="159">
        <v>39.299999999999997</v>
      </c>
      <c r="F175" s="159">
        <v>34.6</v>
      </c>
      <c r="G175" s="159">
        <v>4.5</v>
      </c>
      <c r="H175" s="159">
        <v>1.24</v>
      </c>
      <c r="I175" t="str">
        <f>VLOOKUP(B175,stariCEnik!$B$6:$V$306,5,FALSE)</f>
        <v>Mala premična abeceda – male tiskane črke</v>
      </c>
      <c r="J175" s="127">
        <f>ROUND(VLOOKUP(B175,stariCEnik!$B$6:$V$306,6,FALSE),2)</f>
        <v>42.63</v>
      </c>
      <c r="K175">
        <v>42.63</v>
      </c>
      <c r="L175" s="127">
        <f t="shared" si="9"/>
        <v>52.01</v>
      </c>
      <c r="M175">
        <v>52.01</v>
      </c>
      <c r="N175" t="str">
        <f>IFERROR(VLOOKUP(B175,stariCEnik!$B$6:$V$306,2,FALSE),REPLACE(B175,1,2,"MM"))</f>
        <v>MML007</v>
      </c>
      <c r="O175" s="120" t="s">
        <v>565</v>
      </c>
      <c r="P175" s="122">
        <f t="shared" si="10"/>
        <v>1.0406893250359026</v>
      </c>
      <c r="Q175">
        <f t="shared" si="11"/>
        <v>41.78</v>
      </c>
      <c r="R175">
        <f t="shared" si="12"/>
        <v>43.869</v>
      </c>
    </row>
    <row r="176" spans="1:18" ht="72" customHeight="1">
      <c r="A176" s="10"/>
      <c r="B176" s="11" t="s">
        <v>566</v>
      </c>
      <c r="C176" s="7" t="s">
        <v>567</v>
      </c>
      <c r="D176" s="8">
        <v>20.89</v>
      </c>
      <c r="E176" s="159">
        <v>39.299999999999997</v>
      </c>
      <c r="F176" s="159">
        <v>34.6</v>
      </c>
      <c r="G176" s="159">
        <v>4.5</v>
      </c>
      <c r="H176" s="159">
        <v>1.24</v>
      </c>
      <c r="I176" t="e">
        <f>VLOOKUP(B176,stariCEnik!$B$6:$V$306,5,FALSE)</f>
        <v>#N/A</v>
      </c>
      <c r="J176" s="128">
        <v>42.5</v>
      </c>
      <c r="K176" t="e">
        <v>#N/A</v>
      </c>
      <c r="L176" s="127">
        <f t="shared" si="9"/>
        <v>51.85</v>
      </c>
      <c r="M176" t="e">
        <v>#N/A</v>
      </c>
      <c r="N176" t="str">
        <f>IFERROR(VLOOKUP(B176,stariCEnik!$B$6:$V$306,2,FALSE),REPLACE(B176,1,2,"MM"))</f>
        <v>MML007-C</v>
      </c>
      <c r="O176" s="120" t="s">
        <v>568</v>
      </c>
      <c r="P176" s="122">
        <f t="shared" si="10"/>
        <v>1.0344662517951173</v>
      </c>
      <c r="Q176">
        <f t="shared" si="11"/>
        <v>41.78</v>
      </c>
      <c r="R176">
        <f t="shared" si="12"/>
        <v>43.869</v>
      </c>
    </row>
    <row r="177" spans="1:18" ht="61.2" customHeight="1">
      <c r="A177" s="10"/>
      <c r="B177" s="11" t="s">
        <v>569</v>
      </c>
      <c r="C177" s="7" t="s">
        <v>570</v>
      </c>
      <c r="D177" s="8">
        <v>27.49</v>
      </c>
      <c r="E177" s="159">
        <v>58</v>
      </c>
      <c r="F177" s="159">
        <v>26.6</v>
      </c>
      <c r="G177" s="159">
        <v>8.4</v>
      </c>
      <c r="H177" s="159">
        <v>2.4500000000000002</v>
      </c>
      <c r="I177" t="str">
        <f>VLOOKUP(B177,stariCEnik!$B$6:$V$306,5,FALSE)</f>
        <v>Velika premična abeceda – male tiskane črke</v>
      </c>
      <c r="J177" s="128">
        <f>ROUND(VLOOKUP(B177,stariCEnik!$B$6:$V$306,6,FALSE),2)</f>
        <v>54.36</v>
      </c>
      <c r="K177">
        <v>54.36</v>
      </c>
      <c r="L177" s="127">
        <f t="shared" si="9"/>
        <v>66.319999999999993</v>
      </c>
      <c r="M177">
        <v>66.319999999999993</v>
      </c>
      <c r="N177" t="str">
        <f>IFERROR(VLOOKUP(B177,stariCEnik!$B$6:$V$306,2,FALSE),REPLACE(B177,1,2,"MM"))</f>
        <v>MML008</v>
      </c>
      <c r="O177" s="120" t="s">
        <v>571</v>
      </c>
      <c r="P177" s="122">
        <f t="shared" si="10"/>
        <v>0.97744634412513642</v>
      </c>
      <c r="Q177">
        <f t="shared" si="11"/>
        <v>54.98</v>
      </c>
      <c r="R177">
        <f t="shared" si="12"/>
        <v>57.728999999999999</v>
      </c>
    </row>
    <row r="178" spans="1:18" ht="62.25" customHeight="1">
      <c r="A178" s="10"/>
      <c r="B178" s="11" t="s">
        <v>572</v>
      </c>
      <c r="C178" s="7" t="s">
        <v>573</v>
      </c>
      <c r="D178" s="8">
        <v>27.49</v>
      </c>
      <c r="E178" s="159">
        <v>58</v>
      </c>
      <c r="F178" s="159">
        <v>26.6</v>
      </c>
      <c r="G178" s="159">
        <v>8.4</v>
      </c>
      <c r="H178" s="159">
        <v>2.4500000000000002</v>
      </c>
      <c r="I178" t="e">
        <f>VLOOKUP(B178,stariCEnik!$B$6:$V$306,5,FALSE)</f>
        <v>#N/A</v>
      </c>
      <c r="J178" s="128">
        <v>56</v>
      </c>
      <c r="K178" t="e">
        <v>#N/A</v>
      </c>
      <c r="L178" s="127">
        <f t="shared" si="9"/>
        <v>68.319999999999993</v>
      </c>
      <c r="M178" t="e">
        <v>#N/A</v>
      </c>
      <c r="N178" t="str">
        <f>IFERROR(VLOOKUP(B178,stariCEnik!$B$6:$V$306,2,FALSE),REPLACE(B178,1,2,"MM"))</f>
        <v>MML008-C</v>
      </c>
      <c r="O178" s="120" t="s">
        <v>574</v>
      </c>
      <c r="P178" s="122">
        <f t="shared" si="10"/>
        <v>1.0371044016005819</v>
      </c>
      <c r="Q178">
        <f t="shared" si="11"/>
        <v>54.98</v>
      </c>
      <c r="R178">
        <f t="shared" si="12"/>
        <v>57.728999999999999</v>
      </c>
    </row>
    <row r="179" spans="1:18" ht="67.2" customHeight="1">
      <c r="A179" s="10"/>
      <c r="B179" s="11" t="s">
        <v>575</v>
      </c>
      <c r="C179" s="7" t="s">
        <v>576</v>
      </c>
      <c r="D179" s="8">
        <v>30.99</v>
      </c>
      <c r="E179" s="159">
        <v>73</v>
      </c>
      <c r="F179" s="159">
        <v>19</v>
      </c>
      <c r="G179" s="159">
        <v>10</v>
      </c>
      <c r="H179" s="159">
        <v>3.52</v>
      </c>
      <c r="I179" t="str">
        <f>VLOOKUP(B179,stariCEnik!$B$6:$V$306,5,FALSE)</f>
        <v>Kovinski liki z 2 stojaloma</v>
      </c>
      <c r="J179" s="127">
        <f>ROUND(VLOOKUP(B179,stariCEnik!$B$6:$V$306,6,FALSE),2)</f>
        <v>67.56</v>
      </c>
      <c r="K179">
        <v>67.56</v>
      </c>
      <c r="L179" s="127">
        <f t="shared" si="9"/>
        <v>82.42</v>
      </c>
      <c r="M179">
        <v>82.42</v>
      </c>
      <c r="N179" t="str">
        <f>IFERROR(VLOOKUP(B179,stariCEnik!$B$6:$V$306,2,FALSE),REPLACE(B179,1,2,"MM"))</f>
        <v>MML009</v>
      </c>
      <c r="O179" s="120" t="s">
        <v>577</v>
      </c>
      <c r="P179" s="122">
        <f t="shared" si="10"/>
        <v>1.1800580832526624</v>
      </c>
      <c r="Q179">
        <f t="shared" si="11"/>
        <v>61.98</v>
      </c>
      <c r="R179">
        <f t="shared" si="12"/>
        <v>65.078999999999994</v>
      </c>
    </row>
    <row r="180" spans="1:18" ht="67.2" customHeight="1">
      <c r="A180" s="10"/>
      <c r="B180" s="11" t="s">
        <v>578</v>
      </c>
      <c r="C180" s="15" t="s">
        <v>579</v>
      </c>
      <c r="D180" s="8">
        <v>15.69</v>
      </c>
      <c r="E180" s="10"/>
      <c r="F180" s="10"/>
      <c r="G180" s="10"/>
      <c r="H180" s="10"/>
      <c r="I180" t="e">
        <f>VLOOKUP(B180,stariCEnik!$B$6:$V$306,5,FALSE)</f>
        <v>#N/A</v>
      </c>
      <c r="J180" s="128">
        <v>35</v>
      </c>
      <c r="K180" t="e">
        <v>#N/A</v>
      </c>
      <c r="L180" s="127">
        <f t="shared" si="9"/>
        <v>42.7</v>
      </c>
      <c r="M180" t="e">
        <v>#N/A</v>
      </c>
      <c r="N180" t="str">
        <f>IFERROR(VLOOKUP(B180,stariCEnik!$B$6:$V$306,2,FALSE),REPLACE(B180,1,2,"MM"))</f>
        <v>MML009-1</v>
      </c>
      <c r="O180" s="120" t="s">
        <v>580</v>
      </c>
      <c r="P180" s="122">
        <f t="shared" si="10"/>
        <v>1.2307202039515617</v>
      </c>
      <c r="Q180">
        <f t="shared" si="11"/>
        <v>31.38</v>
      </c>
      <c r="R180">
        <f t="shared" si="12"/>
        <v>32.948999999999998</v>
      </c>
    </row>
    <row r="181" spans="1:18" ht="67.2" customHeight="1">
      <c r="A181" s="10"/>
      <c r="B181" s="11" t="s">
        <v>581</v>
      </c>
      <c r="C181" s="15" t="s">
        <v>582</v>
      </c>
      <c r="D181" s="8">
        <v>15.69</v>
      </c>
      <c r="E181" s="159">
        <v>73</v>
      </c>
      <c r="F181" s="159">
        <v>19</v>
      </c>
      <c r="G181" s="159">
        <v>10</v>
      </c>
      <c r="H181" s="159">
        <v>2.8</v>
      </c>
      <c r="I181" t="e">
        <f>VLOOKUP(B181,stariCEnik!$B$6:$V$306,5,FALSE)</f>
        <v>#N/A</v>
      </c>
      <c r="J181" s="128">
        <v>35</v>
      </c>
      <c r="K181" t="e">
        <v>#N/A</v>
      </c>
      <c r="L181" s="127">
        <f t="shared" si="9"/>
        <v>42.7</v>
      </c>
      <c r="M181" t="e">
        <v>#N/A</v>
      </c>
      <c r="N181" t="str">
        <f>IFERROR(VLOOKUP(B181,stariCEnik!$B$6:$V$306,2,FALSE),REPLACE(B181,1,2,"MM"))</f>
        <v>MML009-2</v>
      </c>
      <c r="O181" s="120" t="s">
        <v>583</v>
      </c>
      <c r="P181" s="122">
        <f t="shared" si="10"/>
        <v>1.2307202039515617</v>
      </c>
      <c r="Q181">
        <f t="shared" si="11"/>
        <v>31.38</v>
      </c>
      <c r="R181">
        <f t="shared" si="12"/>
        <v>32.948999999999998</v>
      </c>
    </row>
    <row r="182" spans="1:18" ht="48" customHeight="1">
      <c r="A182" s="10"/>
      <c r="B182" s="11" t="s">
        <v>584</v>
      </c>
      <c r="C182" s="7" t="s">
        <v>585</v>
      </c>
      <c r="D182" s="8">
        <v>9.66</v>
      </c>
      <c r="E182" s="159">
        <v>59</v>
      </c>
      <c r="F182" s="159">
        <v>40</v>
      </c>
      <c r="G182" s="159">
        <v>3.1</v>
      </c>
      <c r="H182" s="159">
        <v>2.0499999999999998</v>
      </c>
      <c r="I182" t="str">
        <f>VLOOKUP(B182,stariCEnik!$B$6:$V$306,5,FALSE)</f>
        <v>Predstavitveni pladenj za kovinske like</v>
      </c>
      <c r="J182" s="128">
        <v>19.5</v>
      </c>
      <c r="K182">
        <v>16.37</v>
      </c>
      <c r="L182" s="127">
        <f t="shared" si="9"/>
        <v>23.79</v>
      </c>
      <c r="M182">
        <v>19.97</v>
      </c>
      <c r="N182" t="str">
        <f>IFERROR(VLOOKUP(B182,stariCEnik!$B$6:$V$306,2,FALSE),REPLACE(B182,1,2,"MM"))</f>
        <v>MML0010</v>
      </c>
      <c r="O182" s="120" t="s">
        <v>586</v>
      </c>
      <c r="P182" s="122">
        <f t="shared" si="10"/>
        <v>1.018633540372671</v>
      </c>
      <c r="Q182">
        <f t="shared" si="11"/>
        <v>19.32</v>
      </c>
      <c r="R182">
        <f t="shared" si="12"/>
        <v>20.286000000000001</v>
      </c>
    </row>
    <row r="183" spans="1:18" ht="47.25" customHeight="1">
      <c r="A183" s="10"/>
      <c r="B183" s="12" t="s">
        <v>587</v>
      </c>
      <c r="C183" s="7" t="s">
        <v>588</v>
      </c>
      <c r="D183" s="22">
        <v>4.51</v>
      </c>
      <c r="E183" s="10"/>
      <c r="F183" s="10"/>
      <c r="G183" s="10"/>
      <c r="H183" s="10"/>
      <c r="I183" t="str">
        <f>VLOOKUP(B183,stariCEnik!$B$6:$V$306,5,FALSE)</f>
        <v>Škatlica za papir (14x14cm)</v>
      </c>
      <c r="J183" s="127">
        <f>ROUND(VLOOKUP(B183,stariCEnik!$B$6:$V$306,6,FALSE),2)</f>
        <v>9.84</v>
      </c>
      <c r="K183">
        <v>9.84</v>
      </c>
      <c r="L183" s="127">
        <f t="shared" si="9"/>
        <v>12</v>
      </c>
      <c r="M183">
        <v>12</v>
      </c>
      <c r="N183" t="str">
        <f>IFERROR(VLOOKUP(B183,stariCEnik!$B$6:$V$306,2,FALSE),REPLACE(B183,1,2,"MM"))</f>
        <v xml:space="preserve">MML0010-1      </v>
      </c>
      <c r="O183" s="120" t="s">
        <v>589</v>
      </c>
      <c r="P183" s="122">
        <f t="shared" si="10"/>
        <v>1.1818181818181821</v>
      </c>
      <c r="Q183">
        <f t="shared" si="11"/>
        <v>9.02</v>
      </c>
      <c r="R183">
        <f t="shared" si="12"/>
        <v>9.4710000000000001</v>
      </c>
    </row>
    <row r="184" spans="1:18" ht="72" customHeight="1">
      <c r="A184" s="6"/>
      <c r="B184" s="6" t="s">
        <v>590</v>
      </c>
      <c r="C184" s="7" t="s">
        <v>591</v>
      </c>
      <c r="D184" s="8">
        <v>34.99</v>
      </c>
      <c r="E184" s="10"/>
      <c r="F184" s="10"/>
      <c r="G184" s="10"/>
      <c r="H184" s="10"/>
      <c r="I184" t="e">
        <f>VLOOKUP(B184,stariCEnik!$B$6:$V$306,5,FALSE)</f>
        <v>#N/A</v>
      </c>
      <c r="J184" s="128">
        <v>72</v>
      </c>
      <c r="K184" t="e">
        <v>#N/A</v>
      </c>
      <c r="L184" s="127">
        <f t="shared" si="9"/>
        <v>87.84</v>
      </c>
      <c r="M184" t="e">
        <v>#N/A</v>
      </c>
      <c r="N184" t="str">
        <f>IFERROR(VLOOKUP(B184,stariCEnik!$B$6:$V$306,2,FALSE),REPLACE(B184,1,2,"MM"))</f>
        <v>MML0011</v>
      </c>
      <c r="O184" s="120" t="s">
        <v>592</v>
      </c>
      <c r="P184" s="122">
        <f t="shared" si="10"/>
        <v>1.0577307802229208</v>
      </c>
      <c r="Q184">
        <f t="shared" si="11"/>
        <v>69.98</v>
      </c>
      <c r="R184">
        <f t="shared" si="12"/>
        <v>73.479000000000013</v>
      </c>
    </row>
    <row r="185" spans="1:18" ht="45" customHeight="1">
      <c r="A185" s="6"/>
      <c r="B185" s="6" t="s">
        <v>593</v>
      </c>
      <c r="C185" s="7" t="s">
        <v>594</v>
      </c>
      <c r="D185" s="8">
        <v>12.47</v>
      </c>
      <c r="E185" s="159">
        <v>33.700000000000003</v>
      </c>
      <c r="F185" s="159">
        <v>15.2</v>
      </c>
      <c r="G185" s="159">
        <v>7.3</v>
      </c>
      <c r="H185" s="159">
        <v>0.62</v>
      </c>
      <c r="I185" t="str">
        <f>VLOOKUP(B185,stariCEnik!$B$6:$V$306,5,FALSE)</f>
        <v>Komplet 11 stojal za barvice</v>
      </c>
      <c r="J185" s="128">
        <v>25.4</v>
      </c>
      <c r="K185">
        <v>24.67</v>
      </c>
      <c r="L185" s="127">
        <f t="shared" si="9"/>
        <v>30.99</v>
      </c>
      <c r="M185">
        <v>30.1</v>
      </c>
      <c r="N185" t="str">
        <f>IFERROR(VLOOKUP(B185,stariCEnik!$B$6:$V$306,2,FALSE),REPLACE(B185,1,2,"MM"))</f>
        <v>MML0012</v>
      </c>
      <c r="O185" s="120" t="s">
        <v>595</v>
      </c>
      <c r="P185" s="122">
        <f t="shared" si="10"/>
        <v>1.0368885324779469</v>
      </c>
      <c r="Q185">
        <f t="shared" si="11"/>
        <v>24.94</v>
      </c>
      <c r="R185">
        <f t="shared" si="12"/>
        <v>26.187000000000001</v>
      </c>
    </row>
    <row r="186" spans="1:18" ht="48" customHeight="1">
      <c r="A186" s="10"/>
      <c r="B186" s="11" t="s">
        <v>596</v>
      </c>
      <c r="C186" s="12" t="s">
        <v>597</v>
      </c>
      <c r="D186" s="8">
        <v>9.99</v>
      </c>
      <c r="E186" s="10"/>
      <c r="F186" s="10"/>
      <c r="G186" s="10"/>
      <c r="H186" s="10"/>
      <c r="I186" t="str">
        <f>VLOOKUP(B186,stariCEnik!$B$6:$V$306,5,FALSE)</f>
        <v>Stavčni simboli</v>
      </c>
      <c r="J186" s="127">
        <f>ROUND(VLOOKUP(B186,stariCEnik!$B$6:$V$306,6,FALSE),2)</f>
        <v>22.61</v>
      </c>
      <c r="K186">
        <v>22.61</v>
      </c>
      <c r="L186" s="127">
        <f t="shared" si="9"/>
        <v>27.58</v>
      </c>
      <c r="M186">
        <v>27.58</v>
      </c>
      <c r="N186" t="str">
        <f>IFERROR(VLOOKUP(B186,stariCEnik!$B$6:$V$306,2,FALSE),REPLACE(B186,1,2,"MM"))</f>
        <v>MML0013</v>
      </c>
      <c r="O186" s="120" t="s">
        <v>598</v>
      </c>
      <c r="P186" s="122">
        <f t="shared" si="10"/>
        <v>1.263263263263263</v>
      </c>
      <c r="Q186">
        <f t="shared" si="11"/>
        <v>19.98</v>
      </c>
      <c r="R186">
        <f t="shared" si="12"/>
        <v>20.979000000000003</v>
      </c>
    </row>
    <row r="187" spans="1:18" ht="52.5" customHeight="1">
      <c r="A187" s="10"/>
      <c r="B187" s="11" t="s">
        <v>599</v>
      </c>
      <c r="C187" s="12" t="s">
        <v>600</v>
      </c>
      <c r="D187" s="8">
        <v>11.09</v>
      </c>
      <c r="E187" s="159">
        <v>24</v>
      </c>
      <c r="F187" s="159">
        <v>18</v>
      </c>
      <c r="G187" s="159">
        <v>4.5</v>
      </c>
      <c r="H187" s="159">
        <v>0.59</v>
      </c>
      <c r="I187" t="str">
        <f>VLOOKUP(B187,stariCEnik!$B$6:$V$306,5,FALSE)</f>
        <v>Stavčni simboli z podstavkom</v>
      </c>
      <c r="J187" s="127">
        <f>ROUND(VLOOKUP(B187,stariCEnik!$B$6:$V$306,6,FALSE),2)</f>
        <v>28.45</v>
      </c>
      <c r="K187">
        <v>28.45</v>
      </c>
      <c r="L187" s="127">
        <f t="shared" si="9"/>
        <v>34.71</v>
      </c>
      <c r="M187">
        <v>34.71</v>
      </c>
      <c r="N187" t="str">
        <f>IFERROR(VLOOKUP(B187,stariCEnik!$B$6:$V$306,2,FALSE),REPLACE(B187,1,2,"MM"))</f>
        <v>MML0013-1</v>
      </c>
      <c r="O187" s="120" t="s">
        <v>601</v>
      </c>
      <c r="P187" s="122">
        <f t="shared" si="10"/>
        <v>1.5653742110009015</v>
      </c>
      <c r="Q187">
        <f t="shared" si="11"/>
        <v>22.18</v>
      </c>
      <c r="R187">
        <f t="shared" si="12"/>
        <v>23.289000000000001</v>
      </c>
    </row>
    <row r="188" spans="1:18" ht="34.5" customHeight="1">
      <c r="A188" s="10"/>
      <c r="B188" s="11" t="s">
        <v>602</v>
      </c>
      <c r="C188" s="7" t="s">
        <v>603</v>
      </c>
      <c r="D188" s="8">
        <v>4.66</v>
      </c>
      <c r="E188" s="159">
        <v>17</v>
      </c>
      <c r="F188" s="159">
        <v>9.5</v>
      </c>
      <c r="G188" s="159">
        <v>6.5</v>
      </c>
      <c r="H188" s="159">
        <v>0.22</v>
      </c>
      <c r="I188" t="str">
        <f>VLOOKUP(B188,stariCEnik!$B$6:$V$306,5,FALSE)</f>
        <v>Samostalnik in glagol – osnovna predstavitev</v>
      </c>
      <c r="J188" s="127">
        <f>ROUND(VLOOKUP(B188,stariCEnik!$B$6:$V$306,6,FALSE),2)</f>
        <v>13.02</v>
      </c>
      <c r="K188">
        <v>13.02</v>
      </c>
      <c r="L188" s="127">
        <f t="shared" si="9"/>
        <v>15.88</v>
      </c>
      <c r="M188">
        <v>15.88</v>
      </c>
      <c r="N188" t="str">
        <f>IFERROR(VLOOKUP(B188,stariCEnik!$B$6:$V$306,2,FALSE),REPLACE(B188,1,2,"MM"))</f>
        <v>MML0014</v>
      </c>
      <c r="O188" s="120" t="s">
        <v>604</v>
      </c>
      <c r="P188" s="122">
        <f t="shared" si="10"/>
        <v>1.7939914163090127</v>
      </c>
      <c r="Q188">
        <f t="shared" si="11"/>
        <v>9.32</v>
      </c>
      <c r="R188">
        <f t="shared" si="12"/>
        <v>9.7860000000000014</v>
      </c>
    </row>
    <row r="189" spans="1:18" ht="52.5" customHeight="1">
      <c r="A189" s="10"/>
      <c r="B189" s="11" t="s">
        <v>605</v>
      </c>
      <c r="C189" s="12" t="s">
        <v>606</v>
      </c>
      <c r="D189" s="8">
        <v>9.16</v>
      </c>
      <c r="E189" s="159">
        <v>34.799999999999997</v>
      </c>
      <c r="F189" s="159">
        <v>15</v>
      </c>
      <c r="G189" s="159">
        <v>4</v>
      </c>
      <c r="H189" s="159">
        <v>0.47</v>
      </c>
      <c r="I189" t="e">
        <f>VLOOKUP(B189,stariCEnik!$B$6:$V$306,5,FALSE)</f>
        <v>#N/A</v>
      </c>
      <c r="J189" s="128">
        <v>19.236000000000001</v>
      </c>
      <c r="K189" t="e">
        <v>#N/A</v>
      </c>
      <c r="L189" s="127">
        <f t="shared" si="9"/>
        <v>23.47</v>
      </c>
      <c r="M189" t="e">
        <v>#N/A</v>
      </c>
      <c r="N189" t="str">
        <f>IFERROR(VLOOKUP(B189,stariCEnik!$B$6:$V$306,2,FALSE),REPLACE(B189,1,2,"MM"))</f>
        <v>MML0015</v>
      </c>
      <c r="O189" s="120" t="s">
        <v>607</v>
      </c>
      <c r="P189" s="122">
        <f t="shared" si="10"/>
        <v>1.1000000000000001</v>
      </c>
      <c r="Q189">
        <f>D189*2.1</f>
        <v>19.236000000000001</v>
      </c>
      <c r="R189">
        <f t="shared" si="12"/>
        <v>19.236000000000001</v>
      </c>
    </row>
    <row r="190" spans="1:18" ht="44.25" customHeight="1">
      <c r="A190" s="10"/>
      <c r="B190" s="11" t="s">
        <v>608</v>
      </c>
      <c r="C190" s="7" t="s">
        <v>609</v>
      </c>
      <c r="D190" s="8">
        <v>5.89</v>
      </c>
      <c r="E190" s="159">
        <v>34.799999999999997</v>
      </c>
      <c r="F190" s="159">
        <v>8.9</v>
      </c>
      <c r="G190" s="159">
        <v>4.7</v>
      </c>
      <c r="H190" s="159">
        <v>0.32</v>
      </c>
      <c r="I190" t="e">
        <f>VLOOKUP(B190,stariCEnik!$B$6:$V$306,5,FALSE)</f>
        <v>#N/A</v>
      </c>
      <c r="J190" s="128">
        <v>12.369</v>
      </c>
      <c r="K190" t="e">
        <v>#N/A</v>
      </c>
      <c r="L190" s="127">
        <f t="shared" si="9"/>
        <v>15.09</v>
      </c>
      <c r="M190" t="e">
        <v>#N/A</v>
      </c>
      <c r="N190" t="str">
        <f>IFERROR(VLOOKUP(B190,stariCEnik!$B$6:$V$306,2,FALSE),REPLACE(B190,1,2,"MM"))</f>
        <v>MML0016</v>
      </c>
      <c r="O190" s="120" t="s">
        <v>610</v>
      </c>
      <c r="P190" s="122">
        <f t="shared" si="10"/>
        <v>1.1000000000000001</v>
      </c>
      <c r="Q190">
        <f t="shared" ref="Q190:Q195" si="14">D190*2.1</f>
        <v>12.369</v>
      </c>
      <c r="R190">
        <f t="shared" si="12"/>
        <v>12.369</v>
      </c>
    </row>
    <row r="191" spans="1:18" ht="48.75" customHeight="1">
      <c r="A191" s="10"/>
      <c r="B191" s="11" t="s">
        <v>611</v>
      </c>
      <c r="C191" s="7" t="s">
        <v>612</v>
      </c>
      <c r="D191" s="8">
        <v>7.5</v>
      </c>
      <c r="E191" s="159">
        <v>45</v>
      </c>
      <c r="F191" s="159">
        <v>20.5</v>
      </c>
      <c r="G191" s="159">
        <v>5</v>
      </c>
      <c r="H191" s="159">
        <v>0.57999999999999996</v>
      </c>
      <c r="I191" t="e">
        <f>VLOOKUP(B191,stariCEnik!$B$6:$V$306,5,FALSE)</f>
        <v>#N/A</v>
      </c>
      <c r="J191" s="128">
        <v>15.75</v>
      </c>
      <c r="K191" t="e">
        <v>#N/A</v>
      </c>
      <c r="L191" s="127">
        <f t="shared" si="9"/>
        <v>19.22</v>
      </c>
      <c r="M191" t="e">
        <v>#N/A</v>
      </c>
      <c r="N191" t="str">
        <f>IFERROR(VLOOKUP(B191,stariCEnik!$B$6:$V$306,2,FALSE),REPLACE(B191,1,2,"MM"))</f>
        <v>MML0018</v>
      </c>
      <c r="O191" s="120" t="s">
        <v>613</v>
      </c>
      <c r="P191" s="122">
        <f t="shared" si="10"/>
        <v>1.1000000000000001</v>
      </c>
      <c r="Q191">
        <f t="shared" si="14"/>
        <v>15.75</v>
      </c>
      <c r="R191">
        <f t="shared" si="12"/>
        <v>15.75</v>
      </c>
    </row>
    <row r="192" spans="1:18" ht="49.5" customHeight="1">
      <c r="A192" s="10"/>
      <c r="B192" s="11" t="s">
        <v>614</v>
      </c>
      <c r="C192" s="7" t="s">
        <v>615</v>
      </c>
      <c r="D192" s="8">
        <v>8.5</v>
      </c>
      <c r="E192" s="159">
        <v>45</v>
      </c>
      <c r="F192" s="159">
        <v>20.5</v>
      </c>
      <c r="G192" s="159">
        <v>5</v>
      </c>
      <c r="H192" s="159">
        <v>0.57999999999999996</v>
      </c>
      <c r="I192" t="e">
        <f>VLOOKUP(B192,stariCEnik!$B$6:$V$306,5,FALSE)</f>
        <v>#N/A</v>
      </c>
      <c r="J192" s="128">
        <v>17.850000000000001</v>
      </c>
      <c r="K192" t="e">
        <v>#N/A</v>
      </c>
      <c r="L192" s="127">
        <f t="shared" si="9"/>
        <v>21.78</v>
      </c>
      <c r="M192" t="e">
        <v>#N/A</v>
      </c>
      <c r="N192" t="str">
        <f>IFERROR(VLOOKUP(B192,stariCEnik!$B$6:$V$306,2,FALSE),REPLACE(B192,1,2,"MM"))</f>
        <v>MML0018-G</v>
      </c>
      <c r="O192" s="120" t="s">
        <v>616</v>
      </c>
      <c r="P192" s="122">
        <f t="shared" si="10"/>
        <v>1.1000000000000001</v>
      </c>
      <c r="Q192">
        <f t="shared" si="14"/>
        <v>17.850000000000001</v>
      </c>
      <c r="R192">
        <f t="shared" si="12"/>
        <v>17.850000000000001</v>
      </c>
    </row>
    <row r="193" spans="1:18" ht="57" customHeight="1">
      <c r="A193" s="10"/>
      <c r="B193" s="6" t="s">
        <v>617</v>
      </c>
      <c r="C193" s="7" t="s">
        <v>618</v>
      </c>
      <c r="D193" s="8">
        <v>14.16</v>
      </c>
      <c r="E193" s="159">
        <v>46</v>
      </c>
      <c r="F193" s="159">
        <v>46</v>
      </c>
      <c r="G193" s="159">
        <v>3.8</v>
      </c>
      <c r="H193" s="159">
        <v>1.21</v>
      </c>
      <c r="I193" t="e">
        <f>VLOOKUP(B193,stariCEnik!$B$6:$V$306,5,FALSE)</f>
        <v>#N/A</v>
      </c>
      <c r="J193" s="128">
        <v>29.736000000000001</v>
      </c>
      <c r="K193" t="e">
        <v>#N/A</v>
      </c>
      <c r="L193" s="127">
        <f t="shared" si="9"/>
        <v>36.28</v>
      </c>
      <c r="M193" t="e">
        <v>#N/A</v>
      </c>
      <c r="N193" t="str">
        <f>IFERROR(VLOOKUP(B193,stariCEnik!$B$6:$V$306,2,FALSE),REPLACE(B193,1,2,"MM"))</f>
        <v>MML0019</v>
      </c>
      <c r="O193" s="120" t="s">
        <v>619</v>
      </c>
      <c r="P193" s="122">
        <f t="shared" si="10"/>
        <v>1.1000000000000001</v>
      </c>
      <c r="Q193">
        <f t="shared" si="14"/>
        <v>29.736000000000001</v>
      </c>
      <c r="R193">
        <f t="shared" si="12"/>
        <v>29.736000000000001</v>
      </c>
    </row>
    <row r="194" spans="1:18" ht="56.25" customHeight="1">
      <c r="A194" s="10"/>
      <c r="B194" s="11" t="s">
        <v>620</v>
      </c>
      <c r="C194" s="7" t="s">
        <v>621</v>
      </c>
      <c r="D194" s="8">
        <v>15.16</v>
      </c>
      <c r="E194" s="159">
        <v>46</v>
      </c>
      <c r="F194" s="159">
        <v>46</v>
      </c>
      <c r="G194" s="159">
        <v>3.8</v>
      </c>
      <c r="H194" s="159">
        <v>1.21</v>
      </c>
      <c r="I194" t="e">
        <f>VLOOKUP(B194,stariCEnik!$B$6:$V$306,5,FALSE)</f>
        <v>#N/A</v>
      </c>
      <c r="J194" s="128">
        <v>31.836000000000002</v>
      </c>
      <c r="K194" t="e">
        <v>#N/A</v>
      </c>
      <c r="L194" s="127">
        <f t="shared" si="9"/>
        <v>38.840000000000003</v>
      </c>
      <c r="M194" t="e">
        <v>#N/A</v>
      </c>
      <c r="N194" t="str">
        <f>IFERROR(VLOOKUP(B194,stariCEnik!$B$6:$V$306,2,FALSE),REPLACE(B194,1,2,"MM"))</f>
        <v>MML0019-G</v>
      </c>
      <c r="O194" s="120" t="s">
        <v>622</v>
      </c>
      <c r="P194" s="122">
        <f t="shared" si="10"/>
        <v>1.1000000000000001</v>
      </c>
      <c r="Q194">
        <f t="shared" si="14"/>
        <v>31.836000000000002</v>
      </c>
      <c r="R194">
        <f t="shared" si="12"/>
        <v>31.836000000000002</v>
      </c>
    </row>
    <row r="195" spans="1:18" ht="54.75" customHeight="1">
      <c r="A195" s="10"/>
      <c r="B195" s="11" t="s">
        <v>623</v>
      </c>
      <c r="C195" s="7" t="s">
        <v>624</v>
      </c>
      <c r="D195" s="8">
        <v>21.99</v>
      </c>
      <c r="E195" s="159"/>
      <c r="F195" s="159"/>
      <c r="G195" s="159"/>
      <c r="H195" s="159">
        <v>0.96</v>
      </c>
      <c r="I195" t="e">
        <f>VLOOKUP(B195,stariCEnik!$B$6:$V$306,5,FALSE)</f>
        <v>#N/A</v>
      </c>
      <c r="J195" s="128">
        <v>46.179000000000002</v>
      </c>
      <c r="K195" t="e">
        <v>#N/A</v>
      </c>
      <c r="L195" s="127">
        <f t="shared" ref="L195:L258" si="15">ROUND(J195*1.22,2)</f>
        <v>56.34</v>
      </c>
      <c r="M195" t="e">
        <v>#N/A</v>
      </c>
      <c r="N195" t="str">
        <f>IFERROR(VLOOKUP(B195,stariCEnik!$B$6:$V$306,2,FALSE),REPLACE(B195,1,2,"MM"))</f>
        <v>MML0020</v>
      </c>
      <c r="O195" s="120" t="s">
        <v>625</v>
      </c>
      <c r="P195" s="122">
        <f t="shared" ref="P195:P258" si="16">J195/D195-1</f>
        <v>1.1000000000000001</v>
      </c>
      <c r="Q195">
        <f t="shared" si="14"/>
        <v>46.179000000000002</v>
      </c>
      <c r="R195">
        <f t="shared" ref="R195:R199" si="17">D195*2.1</f>
        <v>46.179000000000002</v>
      </c>
    </row>
    <row r="196" spans="1:18" ht="70.2" customHeight="1">
      <c r="A196" s="10"/>
      <c r="B196" s="11" t="s">
        <v>626</v>
      </c>
      <c r="C196" s="7" t="s">
        <v>627</v>
      </c>
      <c r="D196" s="8">
        <v>14.16</v>
      </c>
      <c r="E196" s="159">
        <v>23</v>
      </c>
      <c r="F196" s="159">
        <v>17.5</v>
      </c>
      <c r="G196" s="159">
        <v>3.5</v>
      </c>
      <c r="H196" s="159">
        <v>0.55000000000000004</v>
      </c>
      <c r="I196" t="str">
        <f>VLOOKUP(B196,stariCEnik!$B$6:$V$306,5,FALSE)</f>
        <v>Stavčni členi – simboli</v>
      </c>
      <c r="J196" s="128">
        <v>29.5</v>
      </c>
      <c r="K196">
        <v>27.23</v>
      </c>
      <c r="L196" s="127">
        <f t="shared" si="15"/>
        <v>35.99</v>
      </c>
      <c r="M196">
        <v>33.22</v>
      </c>
      <c r="N196" t="str">
        <f>IFERROR(VLOOKUP(B196,stariCEnik!$B$6:$V$306,2,FALSE),REPLACE(B196,1,2,"MM"))</f>
        <v>MML0021</v>
      </c>
      <c r="O196" s="120" t="s">
        <v>628</v>
      </c>
      <c r="P196" s="122">
        <f t="shared" si="16"/>
        <v>1.0833333333333335</v>
      </c>
      <c r="Q196">
        <f t="shared" ref="Q196:Q258" si="18">D196*2</f>
        <v>28.32</v>
      </c>
      <c r="R196">
        <f t="shared" si="17"/>
        <v>29.736000000000001</v>
      </c>
    </row>
    <row r="197" spans="1:18" ht="70.2" customHeight="1">
      <c r="A197" s="10"/>
      <c r="B197" s="11" t="s">
        <v>629</v>
      </c>
      <c r="C197" s="7" t="s">
        <v>630</v>
      </c>
      <c r="D197" s="8">
        <v>76.67</v>
      </c>
      <c r="E197" s="159"/>
      <c r="F197" s="159"/>
      <c r="G197" s="159"/>
      <c r="H197" s="159">
        <v>1.8</v>
      </c>
      <c r="I197" t="e">
        <f>VLOOKUP(B197,stariCEnik!$B$6:$V$306,5,FALSE)</f>
        <v>#N/A</v>
      </c>
      <c r="J197" s="128">
        <v>155</v>
      </c>
      <c r="K197" t="e">
        <v>#N/A</v>
      </c>
      <c r="L197" s="127">
        <f t="shared" si="15"/>
        <v>189.1</v>
      </c>
      <c r="M197" t="e">
        <v>#N/A</v>
      </c>
      <c r="N197" t="str">
        <f>IFERROR(VLOOKUP(B197,stariCEnik!$B$6:$V$306,2,FALSE),REPLACE(B197,1,2,"MM"))</f>
        <v xml:space="preserve">MML0025    </v>
      </c>
      <c r="O197" s="120" t="s">
        <v>631</v>
      </c>
      <c r="P197" s="122">
        <f t="shared" si="16"/>
        <v>1.0216512325551061</v>
      </c>
      <c r="Q197">
        <f t="shared" si="18"/>
        <v>153.34</v>
      </c>
      <c r="R197">
        <f t="shared" si="17"/>
        <v>161.00700000000001</v>
      </c>
    </row>
    <row r="198" spans="1:18" ht="42.75" customHeight="1">
      <c r="A198" s="10"/>
      <c r="B198" s="11" t="s">
        <v>632</v>
      </c>
      <c r="C198" s="7" t="s">
        <v>633</v>
      </c>
      <c r="D198" s="8">
        <v>1.0900000000000001</v>
      </c>
      <c r="E198" s="159">
        <v>10</v>
      </c>
      <c r="F198" s="159">
        <v>5</v>
      </c>
      <c r="G198" s="159">
        <v>2.5</v>
      </c>
      <c r="H198" s="159">
        <v>0.08</v>
      </c>
      <c r="I198" t="str">
        <f>VLOOKUP(B198,stariCEnik!$B$6:$V$306,5,FALSE)</f>
        <v>Stojalo za 4 svinčnike</v>
      </c>
      <c r="J198" s="127">
        <f>ROUND(VLOOKUP(B198,stariCEnik!$B$6:$V$306,6,FALSE),2)</f>
        <v>2.5</v>
      </c>
      <c r="K198">
        <v>2.5</v>
      </c>
      <c r="L198" s="127">
        <f t="shared" si="15"/>
        <v>3.05</v>
      </c>
      <c r="M198">
        <v>3.05</v>
      </c>
      <c r="N198" t="str">
        <f>IFERROR(VLOOKUP(B198,stariCEnik!$B$6:$V$306,2,FALSE),REPLACE(B198,1,2,"MM"))</f>
        <v>MML0022</v>
      </c>
      <c r="O198" s="120" t="s">
        <v>634</v>
      </c>
      <c r="P198" s="122">
        <f t="shared" si="16"/>
        <v>1.2935779816513762</v>
      </c>
      <c r="Q198">
        <f t="shared" si="18"/>
        <v>2.1800000000000002</v>
      </c>
      <c r="R198">
        <f t="shared" si="17"/>
        <v>2.2890000000000001</v>
      </c>
    </row>
    <row r="199" spans="1:18" ht="54.75" customHeight="1">
      <c r="A199" s="10"/>
      <c r="B199" s="11" t="s">
        <v>635</v>
      </c>
      <c r="C199" s="7" t="s">
        <v>636</v>
      </c>
      <c r="D199" s="8">
        <v>9.16</v>
      </c>
      <c r="E199" s="159">
        <v>29.5</v>
      </c>
      <c r="F199" s="159">
        <v>11</v>
      </c>
      <c r="G199" s="159">
        <v>7.4</v>
      </c>
      <c r="H199" s="159">
        <v>0.94</v>
      </c>
      <c r="I199" t="str">
        <f>VLOOKUP(B199,stariCEnik!$B$6:$V$306,5,FALSE)</f>
        <v>Črkovne kocke</v>
      </c>
      <c r="J199" s="128">
        <v>19.2</v>
      </c>
      <c r="K199">
        <v>17.62</v>
      </c>
      <c r="L199" s="127">
        <f t="shared" si="15"/>
        <v>23.42</v>
      </c>
      <c r="M199">
        <v>21.5</v>
      </c>
      <c r="N199" t="str">
        <f>IFERROR(VLOOKUP(B199,stariCEnik!$B$6:$V$306,2,FALSE),REPLACE(B199,1,2,"MM"))</f>
        <v>MML0023</v>
      </c>
      <c r="O199" s="120" t="s">
        <v>637</v>
      </c>
      <c r="P199" s="122">
        <f t="shared" si="16"/>
        <v>1.0960698689956332</v>
      </c>
      <c r="Q199">
        <f t="shared" si="18"/>
        <v>18.32</v>
      </c>
      <c r="R199">
        <f t="shared" si="17"/>
        <v>19.236000000000001</v>
      </c>
    </row>
    <row r="200" spans="1:18" ht="60" customHeight="1">
      <c r="A200" s="10"/>
      <c r="B200" s="11" t="s">
        <v>638</v>
      </c>
      <c r="C200" s="7" t="s">
        <v>639</v>
      </c>
      <c r="D200" s="8">
        <v>13.99</v>
      </c>
      <c r="E200" s="159"/>
      <c r="F200" s="159"/>
      <c r="G200" s="159"/>
      <c r="H200" s="159"/>
      <c r="I200" t="e">
        <f>VLOOKUP(B200,stariCEnik!$B$6:$V$306,5,FALSE)</f>
        <v>#N/A</v>
      </c>
      <c r="J200" s="128">
        <v>29.379000000000001</v>
      </c>
      <c r="K200" t="e">
        <v>#N/A</v>
      </c>
      <c r="L200" s="127">
        <f t="shared" si="15"/>
        <v>35.840000000000003</v>
      </c>
      <c r="M200" t="e">
        <v>#N/A</v>
      </c>
      <c r="N200" t="str">
        <f>IFERROR(VLOOKUP(B200,stariCEnik!$B$6:$V$306,2,FALSE),REPLACE(B200,1,2,"MM"))</f>
        <v>MML0024</v>
      </c>
      <c r="O200" s="120" t="s">
        <v>640</v>
      </c>
      <c r="P200" s="122">
        <f t="shared" si="16"/>
        <v>1.1000000000000001</v>
      </c>
      <c r="Q200">
        <f t="shared" si="18"/>
        <v>27.98</v>
      </c>
      <c r="R200">
        <f>D200*2.1</f>
        <v>29.379000000000001</v>
      </c>
    </row>
    <row r="201" spans="1:18" ht="60" customHeight="1">
      <c r="A201" s="10"/>
      <c r="B201" s="11" t="s">
        <v>641</v>
      </c>
      <c r="C201" s="7" t="s">
        <v>642</v>
      </c>
      <c r="D201" s="8">
        <v>13.99</v>
      </c>
      <c r="E201" s="159"/>
      <c r="F201" s="159"/>
      <c r="G201" s="159"/>
      <c r="H201" s="159"/>
      <c r="I201" t="e">
        <f>VLOOKUP(B201,stariCEnik!$B$6:$V$306,5,FALSE)</f>
        <v>#N/A</v>
      </c>
      <c r="J201" s="128">
        <v>29.379000000000001</v>
      </c>
      <c r="K201" t="e">
        <v>#N/A</v>
      </c>
      <c r="L201" s="127">
        <f t="shared" si="15"/>
        <v>35.840000000000003</v>
      </c>
      <c r="M201" t="e">
        <v>#N/A</v>
      </c>
      <c r="N201" t="str">
        <f>IFERROR(VLOOKUP(B201,stariCEnik!$B$6:$V$306,2,FALSE),REPLACE(B201,1,2,"MM"))</f>
        <v>MML0025</v>
      </c>
      <c r="O201" s="120" t="s">
        <v>643</v>
      </c>
      <c r="P201" s="122">
        <f t="shared" si="16"/>
        <v>1.1000000000000001</v>
      </c>
      <c r="Q201">
        <f t="shared" si="18"/>
        <v>27.98</v>
      </c>
      <c r="R201">
        <f t="shared" ref="R201:R220" si="19">D201*2.1</f>
        <v>29.379000000000001</v>
      </c>
    </row>
    <row r="202" spans="1:18" ht="63" customHeight="1">
      <c r="A202" s="10"/>
      <c r="B202" s="11" t="s">
        <v>644</v>
      </c>
      <c r="C202" s="7" t="s">
        <v>645</v>
      </c>
      <c r="D202" s="8">
        <v>21.99</v>
      </c>
      <c r="E202" s="159">
        <v>101.5</v>
      </c>
      <c r="F202" s="159">
        <v>17</v>
      </c>
      <c r="G202" s="159">
        <v>3</v>
      </c>
      <c r="H202" s="159">
        <v>3.2</v>
      </c>
      <c r="I202" t="str">
        <f>VLOOKUP(B202,stariCEnik!$B$6:$V$306,5,FALSE)</f>
        <v>Rdeče palice</v>
      </c>
      <c r="J202" s="127">
        <f>ROUND(VLOOKUP(B202,stariCEnik!$B$6:$V$306,6,FALSE),2)</f>
        <v>44.87</v>
      </c>
      <c r="K202">
        <v>44.87</v>
      </c>
      <c r="L202" s="127">
        <f t="shared" si="15"/>
        <v>54.74</v>
      </c>
      <c r="M202">
        <v>54.74</v>
      </c>
      <c r="N202" t="str">
        <f>IFERROR(VLOOKUP(B202,stariCEnik!$B$6:$V$306,2,FALSE),REPLACE(B202,1,2,"MM"))</f>
        <v>MMM001</v>
      </c>
      <c r="O202" s="120" t="s">
        <v>646</v>
      </c>
      <c r="P202" s="122">
        <f t="shared" si="16"/>
        <v>1.0404729422464758</v>
      </c>
      <c r="Q202">
        <f t="shared" si="18"/>
        <v>43.98</v>
      </c>
      <c r="R202">
        <f t="shared" si="19"/>
        <v>46.179000000000002</v>
      </c>
    </row>
    <row r="203" spans="1:18" ht="39" customHeight="1">
      <c r="A203" s="10"/>
      <c r="B203" s="11" t="s">
        <v>647</v>
      </c>
      <c r="C203" s="7" t="s">
        <v>648</v>
      </c>
      <c r="D203" s="8">
        <v>8.17</v>
      </c>
      <c r="E203" s="159">
        <v>51</v>
      </c>
      <c r="F203" s="159">
        <v>6</v>
      </c>
      <c r="G203" s="159">
        <v>2.9</v>
      </c>
      <c r="H203" s="159">
        <v>0.94</v>
      </c>
      <c r="I203" t="e">
        <f>VLOOKUP(B203,stariCEnik!$B$6:$V$306,5,FALSE)</f>
        <v>#N/A</v>
      </c>
      <c r="J203" s="128">
        <v>17.5</v>
      </c>
      <c r="K203" t="e">
        <v>#N/A</v>
      </c>
      <c r="L203" s="127">
        <f t="shared" si="15"/>
        <v>21.35</v>
      </c>
      <c r="M203" t="e">
        <v>#N/A</v>
      </c>
      <c r="N203" t="str">
        <f>IFERROR(VLOOKUP(B203,stariCEnik!$B$6:$V$306,2,FALSE),REPLACE(B203,1,2,"MM"))</f>
        <v>MMM001-S</v>
      </c>
      <c r="O203" s="120" t="s">
        <v>649</v>
      </c>
      <c r="P203" s="122">
        <f t="shared" si="16"/>
        <v>1.1419828641370868</v>
      </c>
      <c r="Q203">
        <f t="shared" si="18"/>
        <v>16.34</v>
      </c>
      <c r="R203">
        <f t="shared" si="19"/>
        <v>17.157</v>
      </c>
    </row>
    <row r="204" spans="1:18" ht="57" customHeight="1">
      <c r="A204" s="10"/>
      <c r="B204" s="11" t="s">
        <v>650</v>
      </c>
      <c r="C204" s="13" t="s">
        <v>651</v>
      </c>
      <c r="D204" s="14">
        <v>5.92</v>
      </c>
      <c r="E204" s="10"/>
      <c r="F204" s="10"/>
      <c r="G204" s="10"/>
      <c r="H204" s="10"/>
      <c r="I204" t="str">
        <f>VLOOKUP(B204,stariCEnik!$B$6:$V$306,5,FALSE)</f>
        <v>Ploščice s številkami</v>
      </c>
      <c r="J204" s="127">
        <f>ROUND(VLOOKUP(B204,stariCEnik!$B$6:$V$306,6,FALSE),2)</f>
        <v>15.32</v>
      </c>
      <c r="K204">
        <v>15.32</v>
      </c>
      <c r="L204" s="127">
        <f t="shared" si="15"/>
        <v>18.690000000000001</v>
      </c>
      <c r="M204">
        <v>18.690000000000001</v>
      </c>
      <c r="N204" t="str">
        <f>IFERROR(VLOOKUP(B204,stariCEnik!$B$6:$V$306,2,FALSE),REPLACE(B204,1,2,"MM"))</f>
        <v>MMM001-1</v>
      </c>
      <c r="O204" s="120" t="s">
        <v>652</v>
      </c>
      <c r="P204" s="122">
        <f t="shared" si="16"/>
        <v>1.5878378378378377</v>
      </c>
      <c r="Q204">
        <f t="shared" si="18"/>
        <v>11.84</v>
      </c>
      <c r="R204">
        <f t="shared" si="19"/>
        <v>12.432</v>
      </c>
    </row>
    <row r="205" spans="1:18" ht="57" customHeight="1">
      <c r="A205" s="10"/>
      <c r="B205" s="11" t="s">
        <v>653</v>
      </c>
      <c r="C205" s="15" t="s">
        <v>654</v>
      </c>
      <c r="D205" s="14">
        <v>7.59</v>
      </c>
      <c r="E205" s="159">
        <v>26</v>
      </c>
      <c r="F205" s="159">
        <v>12</v>
      </c>
      <c r="G205" s="159">
        <v>5</v>
      </c>
      <c r="H205" s="159">
        <v>0.41</v>
      </c>
      <c r="I205" t="e">
        <f>VLOOKUP(B205,stariCEnik!$B$6:$V$306,5,FALSE)</f>
        <v>#N/A</v>
      </c>
      <c r="J205" s="128">
        <v>15.94</v>
      </c>
      <c r="K205" t="e">
        <v>#N/A</v>
      </c>
      <c r="L205" s="127">
        <f t="shared" si="15"/>
        <v>19.45</v>
      </c>
      <c r="M205" t="e">
        <v>#N/A</v>
      </c>
      <c r="N205" t="str">
        <f>IFERROR(VLOOKUP(B205,stariCEnik!$B$6:$V$306,2,FALSE),REPLACE(B205,1,2,"MM"))</f>
        <v>MMM001-G</v>
      </c>
      <c r="O205" s="120" t="s">
        <v>655</v>
      </c>
      <c r="P205" s="122">
        <f t="shared" si="16"/>
        <v>1.1001317523056655</v>
      </c>
      <c r="Q205">
        <f t="shared" si="18"/>
        <v>15.18</v>
      </c>
      <c r="R205">
        <f t="shared" si="19"/>
        <v>15.939</v>
      </c>
    </row>
    <row r="206" spans="1:18" ht="57" customHeight="1">
      <c r="A206" s="10"/>
      <c r="B206" s="11" t="s">
        <v>656</v>
      </c>
      <c r="C206" s="15" t="s">
        <v>657</v>
      </c>
      <c r="D206" s="14">
        <v>7.59</v>
      </c>
      <c r="E206" s="159">
        <v>26</v>
      </c>
      <c r="F206" s="159">
        <v>12</v>
      </c>
      <c r="G206" s="159">
        <v>5</v>
      </c>
      <c r="H206" s="159">
        <v>0.41</v>
      </c>
      <c r="I206" t="e">
        <f>VLOOKUP(B206,stariCEnik!$B$6:$V$306,5,FALSE)</f>
        <v>#N/A</v>
      </c>
      <c r="J206" s="128">
        <v>15.94</v>
      </c>
      <c r="K206" t="e">
        <v>#N/A</v>
      </c>
      <c r="L206" s="127">
        <f t="shared" si="15"/>
        <v>19.45</v>
      </c>
      <c r="M206" t="e">
        <v>#N/A</v>
      </c>
      <c r="N206" t="str">
        <f>IFERROR(VLOOKUP(B206,stariCEnik!$B$6:$V$306,2,FALSE),REPLACE(B206,1,2,"MM"))</f>
        <v>MMM001-R</v>
      </c>
      <c r="O206" s="120" t="s">
        <v>658</v>
      </c>
      <c r="P206" s="122">
        <f t="shared" si="16"/>
        <v>1.1001317523056655</v>
      </c>
      <c r="Q206">
        <f t="shared" si="18"/>
        <v>15.18</v>
      </c>
      <c r="R206">
        <f t="shared" si="19"/>
        <v>15.939</v>
      </c>
    </row>
    <row r="207" spans="1:18" ht="57" customHeight="1">
      <c r="A207" s="10"/>
      <c r="B207" s="11" t="s">
        <v>659</v>
      </c>
      <c r="C207" s="12" t="s">
        <v>660</v>
      </c>
      <c r="D207" s="8">
        <v>12.49</v>
      </c>
      <c r="E207" s="159">
        <v>41.2</v>
      </c>
      <c r="F207" s="159">
        <v>29.5</v>
      </c>
      <c r="G207" s="159">
        <v>11</v>
      </c>
      <c r="H207" s="159">
        <v>1.36</v>
      </c>
      <c r="I207" t="str">
        <f>VLOOKUP(B207,stariCEnik!$B$6:$V$306,5,FALSE)</f>
        <v>Stojalo za rdeče palice</v>
      </c>
      <c r="J207" s="127">
        <f>ROUND(VLOOKUP(B207,stariCEnik!$B$6:$V$306,6,FALSE),2)</f>
        <v>25.51</v>
      </c>
      <c r="K207">
        <v>25.51</v>
      </c>
      <c r="L207" s="127">
        <f t="shared" si="15"/>
        <v>31.12</v>
      </c>
      <c r="M207">
        <v>31.12</v>
      </c>
      <c r="N207" t="str">
        <f>IFERROR(VLOOKUP(B207,stariCEnik!$B$6:$V$306,2,FALSE),REPLACE(B207,1,2,"MM"))</f>
        <v>MMM001-2</v>
      </c>
      <c r="O207" s="120" t="s">
        <v>661</v>
      </c>
      <c r="P207" s="122">
        <f t="shared" si="16"/>
        <v>1.0424339471577264</v>
      </c>
      <c r="Q207">
        <f t="shared" si="18"/>
        <v>24.98</v>
      </c>
      <c r="R207">
        <f t="shared" si="19"/>
        <v>26.229000000000003</v>
      </c>
    </row>
    <row r="208" spans="1:18" ht="54" customHeight="1">
      <c r="A208" s="10"/>
      <c r="B208" s="11" t="s">
        <v>662</v>
      </c>
      <c r="C208" s="7" t="s">
        <v>663</v>
      </c>
      <c r="D208" s="8">
        <v>7.99</v>
      </c>
      <c r="E208" s="159">
        <v>16</v>
      </c>
      <c r="F208" s="159">
        <v>12</v>
      </c>
      <c r="G208" s="159">
        <v>0.3</v>
      </c>
      <c r="H208" s="159">
        <v>0.6</v>
      </c>
      <c r="I208" t="str">
        <f>VLOOKUP(B208,stariCEnik!$B$6:$V$306,5,FALSE)</f>
        <v>Peščene številke</v>
      </c>
      <c r="J208" s="127">
        <f>ROUND(VLOOKUP(B208,stariCEnik!$B$6:$V$306,6,FALSE),2)</f>
        <v>17.71</v>
      </c>
      <c r="K208">
        <v>17.71</v>
      </c>
      <c r="L208" s="127">
        <f t="shared" si="15"/>
        <v>21.61</v>
      </c>
      <c r="M208">
        <v>21.61</v>
      </c>
      <c r="N208" t="str">
        <f>IFERROR(VLOOKUP(B208,stariCEnik!$B$6:$V$306,2,FALSE),REPLACE(B208,1,2,"MM"))</f>
        <v>MMM002</v>
      </c>
      <c r="O208" s="120" t="s">
        <v>664</v>
      </c>
      <c r="P208" s="122">
        <f t="shared" si="16"/>
        <v>1.2165206508135169</v>
      </c>
      <c r="Q208">
        <f t="shared" si="18"/>
        <v>15.98</v>
      </c>
      <c r="R208">
        <f t="shared" si="19"/>
        <v>16.779</v>
      </c>
    </row>
    <row r="209" spans="1:18" ht="55.5" customHeight="1">
      <c r="A209" s="10"/>
      <c r="B209" s="11" t="s">
        <v>665</v>
      </c>
      <c r="C209" s="7" t="s">
        <v>666</v>
      </c>
      <c r="D209" s="8">
        <v>9.66</v>
      </c>
      <c r="E209" s="159">
        <v>17.3</v>
      </c>
      <c r="F209" s="159">
        <v>17.3</v>
      </c>
      <c r="G209" s="159">
        <v>4.8</v>
      </c>
      <c r="H209" s="159">
        <v>0.7</v>
      </c>
      <c r="I209" t="str">
        <f>VLOOKUP(B209,stariCEnik!$B$6:$V$306,5,FALSE)</f>
        <v>Posamezne palčke</v>
      </c>
      <c r="J209" s="127">
        <f>ROUND(VLOOKUP(B209,stariCEnik!$B$6:$V$306,6,FALSE),2)</f>
        <v>25.08</v>
      </c>
      <c r="K209">
        <v>25.08</v>
      </c>
      <c r="L209" s="127">
        <f t="shared" si="15"/>
        <v>30.6</v>
      </c>
      <c r="M209">
        <v>30.6</v>
      </c>
      <c r="N209" t="str">
        <f>IFERROR(VLOOKUP(B209,stariCEnik!$B$6:$V$306,2,FALSE),REPLACE(B209,1,2,"MM"))</f>
        <v>MMM003</v>
      </c>
      <c r="O209" s="120" t="s">
        <v>667</v>
      </c>
      <c r="P209" s="122">
        <f t="shared" si="16"/>
        <v>1.5962732919254656</v>
      </c>
      <c r="Q209">
        <f t="shared" si="18"/>
        <v>19.32</v>
      </c>
      <c r="R209">
        <f t="shared" si="19"/>
        <v>20.286000000000001</v>
      </c>
    </row>
    <row r="210" spans="1:18" ht="41.25" customHeight="1">
      <c r="A210" s="10"/>
      <c r="B210" s="11" t="s">
        <v>668</v>
      </c>
      <c r="C210" s="7" t="s">
        <v>669</v>
      </c>
      <c r="D210" s="8">
        <v>17.989999999999998</v>
      </c>
      <c r="E210" s="159">
        <v>51.1</v>
      </c>
      <c r="F210" s="159">
        <v>18.100000000000001</v>
      </c>
      <c r="G210" s="159">
        <v>7.1</v>
      </c>
      <c r="H210" s="159">
        <v>1.25</v>
      </c>
      <c r="I210" t="str">
        <f>VLOOKUP(B210,stariCEnik!$B$6:$V$306,5,FALSE)</f>
        <v>Zaboj s 45 palčkami</v>
      </c>
      <c r="J210" s="128">
        <v>38.5</v>
      </c>
      <c r="K210">
        <v>34.6</v>
      </c>
      <c r="L210" s="127">
        <f t="shared" si="15"/>
        <v>46.97</v>
      </c>
      <c r="M210">
        <v>42.21</v>
      </c>
      <c r="N210" t="str">
        <f>IFERROR(VLOOKUP(B210,stariCEnik!$B$6:$V$306,2,FALSE),REPLACE(B210,1,2,"MM"))</f>
        <v xml:space="preserve">MMM004 </v>
      </c>
      <c r="O210" s="120" t="s">
        <v>670</v>
      </c>
      <c r="P210" s="122">
        <f t="shared" si="16"/>
        <v>1.1400778210116735</v>
      </c>
      <c r="Q210">
        <f t="shared" si="18"/>
        <v>35.979999999999997</v>
      </c>
      <c r="R210">
        <f t="shared" si="19"/>
        <v>37.778999999999996</v>
      </c>
    </row>
    <row r="211" spans="1:18" ht="43.5" customHeight="1">
      <c r="A211" s="10"/>
      <c r="B211" s="11" t="s">
        <v>671</v>
      </c>
      <c r="C211" s="7" t="s">
        <v>672</v>
      </c>
      <c r="D211" s="8">
        <v>0.21</v>
      </c>
      <c r="E211" s="10"/>
      <c r="F211" s="10"/>
      <c r="G211" s="10"/>
      <c r="H211" s="10"/>
      <c r="I211" t="str">
        <f>VLOOKUP(B211,stariCEnik!$B$6:$V$306,5,FALSE)</f>
        <v>Posamezna palčka</v>
      </c>
      <c r="J211" s="127">
        <f>ROUND(VLOOKUP(B211,stariCEnik!$B$6:$V$306,6,FALSE),2)</f>
        <v>0.52</v>
      </c>
      <c r="K211">
        <v>0.52</v>
      </c>
      <c r="L211" s="127">
        <f t="shared" si="15"/>
        <v>0.63</v>
      </c>
      <c r="M211">
        <v>0.63</v>
      </c>
      <c r="N211" t="str">
        <f>IFERROR(VLOOKUP(B211,stariCEnik!$B$6:$V$306,2,FALSE),REPLACE(B211,1,2,"MM"))</f>
        <v>MMM006</v>
      </c>
      <c r="O211" s="120" t="s">
        <v>673</v>
      </c>
      <c r="P211" s="122">
        <f t="shared" si="16"/>
        <v>1.4761904761904763</v>
      </c>
      <c r="Q211">
        <f t="shared" si="18"/>
        <v>0.42</v>
      </c>
      <c r="R211">
        <f t="shared" si="19"/>
        <v>0.441</v>
      </c>
    </row>
    <row r="212" spans="1:18" ht="55.95" customHeight="1">
      <c r="A212" s="10"/>
      <c r="B212" s="11" t="s">
        <v>674</v>
      </c>
      <c r="C212" s="7" t="s">
        <v>675</v>
      </c>
      <c r="D212" s="8">
        <v>7.56</v>
      </c>
      <c r="E212" s="159">
        <v>15.4</v>
      </c>
      <c r="F212" s="159">
        <v>11.5</v>
      </c>
      <c r="G212" s="159">
        <v>6.3</v>
      </c>
      <c r="H212" s="159">
        <v>0.35</v>
      </c>
      <c r="I212" t="str">
        <f>VLOOKUP(B212,stariCEnik!$B$6:$V$306,5,FALSE)</f>
        <v>Številke in kamenčki 1</v>
      </c>
      <c r="J212" s="128">
        <v>16.100000000000001</v>
      </c>
      <c r="K212">
        <v>14.67</v>
      </c>
      <c r="L212" s="127">
        <f t="shared" si="15"/>
        <v>19.64</v>
      </c>
      <c r="M212">
        <v>17.899999999999999</v>
      </c>
      <c r="N212" t="str">
        <f>IFERROR(VLOOKUP(B212,stariCEnik!$B$6:$V$306,2,FALSE),REPLACE(B212,1,2,"MM"))</f>
        <v>MMM007</v>
      </c>
      <c r="O212" s="120" t="s">
        <v>676</v>
      </c>
      <c r="P212" s="122">
        <f t="shared" si="16"/>
        <v>1.1296296296296298</v>
      </c>
      <c r="Q212">
        <f t="shared" si="18"/>
        <v>15.12</v>
      </c>
      <c r="R212">
        <f t="shared" si="19"/>
        <v>15.875999999999999</v>
      </c>
    </row>
    <row r="213" spans="1:18" ht="63.75" customHeight="1">
      <c r="A213" s="10"/>
      <c r="B213" s="11" t="s">
        <v>677</v>
      </c>
      <c r="C213" s="7" t="s">
        <v>678</v>
      </c>
      <c r="D213" s="8">
        <v>7.66</v>
      </c>
      <c r="E213" s="159">
        <v>18.5</v>
      </c>
      <c r="F213" s="159">
        <v>10.1</v>
      </c>
      <c r="G213" s="159">
        <v>7</v>
      </c>
      <c r="H213" s="159">
        <v>0.62</v>
      </c>
      <c r="I213" t="str">
        <f>VLOOKUP(B213,stariCEnik!$B$6:$V$306,5,FALSE)</f>
        <v>Sestavljanka številke</v>
      </c>
      <c r="J213" s="128">
        <v>15.9</v>
      </c>
      <c r="K213">
        <v>14.9</v>
      </c>
      <c r="L213" s="127">
        <f t="shared" si="15"/>
        <v>19.399999999999999</v>
      </c>
      <c r="M213">
        <v>18.18</v>
      </c>
      <c r="N213" t="str">
        <f>IFERROR(VLOOKUP(B213,stariCEnik!$B$6:$V$306,2,FALSE),REPLACE(B213,1,2,"MM"))</f>
        <v>MMM007-2</v>
      </c>
      <c r="O213" s="120" t="s">
        <v>679</v>
      </c>
      <c r="P213" s="122">
        <f t="shared" si="16"/>
        <v>1.0757180156657964</v>
      </c>
      <c r="Q213">
        <f t="shared" si="18"/>
        <v>15.32</v>
      </c>
      <c r="R213">
        <f t="shared" si="19"/>
        <v>16.086000000000002</v>
      </c>
    </row>
    <row r="214" spans="1:18" ht="63.75" customHeight="1">
      <c r="A214" s="10"/>
      <c r="B214" s="11" t="s">
        <v>680</v>
      </c>
      <c r="C214" s="7" t="s">
        <v>681</v>
      </c>
      <c r="D214" s="8">
        <v>0.98</v>
      </c>
      <c r="E214" s="159">
        <v>25</v>
      </c>
      <c r="F214" s="159">
        <v>10</v>
      </c>
      <c r="G214" s="159"/>
      <c r="H214" s="159">
        <v>7.0000000000000007E-2</v>
      </c>
      <c r="I214" t="e">
        <f>VLOOKUP(B214,stariCEnik!$B$6:$V$306,5,FALSE)</f>
        <v>#N/A</v>
      </c>
      <c r="J214" s="128">
        <v>2.1</v>
      </c>
      <c r="K214" t="e">
        <v>#N/A</v>
      </c>
      <c r="L214" s="127">
        <f t="shared" si="15"/>
        <v>2.56</v>
      </c>
      <c r="M214" t="e">
        <v>#N/A</v>
      </c>
      <c r="N214" t="str">
        <f>IFERROR(VLOOKUP(B214,stariCEnik!$B$6:$V$306,2,FALSE),REPLACE(B214,1,2,"MM"))</f>
        <v>MMM007-3</v>
      </c>
      <c r="O214" s="120" t="s">
        <v>682</v>
      </c>
      <c r="P214" s="122">
        <f t="shared" si="16"/>
        <v>1.1428571428571428</v>
      </c>
      <c r="Q214">
        <f t="shared" si="18"/>
        <v>1.96</v>
      </c>
      <c r="R214">
        <f t="shared" si="19"/>
        <v>2.0579999999999998</v>
      </c>
    </row>
    <row r="215" spans="1:18" ht="42" customHeight="1">
      <c r="A215" s="6"/>
      <c r="B215" s="6" t="s">
        <v>683</v>
      </c>
      <c r="C215" s="7" t="s">
        <v>684</v>
      </c>
      <c r="D215" s="8">
        <v>11.12</v>
      </c>
      <c r="E215" s="159">
        <v>34.700000000000003</v>
      </c>
      <c r="F215" s="159">
        <v>14.4</v>
      </c>
      <c r="G215" s="159">
        <v>3.9</v>
      </c>
      <c r="H215" s="159">
        <v>0.7</v>
      </c>
      <c r="I215" t="str">
        <f>VLOOKUP(B215,stariCEnik!$B$6:$V$306,5,FALSE)</f>
        <v>Male rdeče palice</v>
      </c>
      <c r="J215" s="127">
        <f>ROUND(VLOOKUP(B215,stariCEnik!$B$6:$V$306,6,FALSE),2)</f>
        <v>24.11</v>
      </c>
      <c r="K215">
        <v>24.11</v>
      </c>
      <c r="L215" s="127">
        <f t="shared" si="15"/>
        <v>29.41</v>
      </c>
      <c r="M215">
        <v>29.41</v>
      </c>
      <c r="N215" t="str">
        <f>IFERROR(VLOOKUP(B215,stariCEnik!$B$6:$V$306,2,FALSE),REPLACE(B215,1,2,"MM"))</f>
        <v>MMM008</v>
      </c>
      <c r="O215" s="120" t="s">
        <v>685</v>
      </c>
      <c r="P215" s="122">
        <f t="shared" si="16"/>
        <v>1.1681654676258995</v>
      </c>
      <c r="Q215">
        <f t="shared" si="18"/>
        <v>22.24</v>
      </c>
      <c r="R215">
        <f t="shared" si="19"/>
        <v>23.352</v>
      </c>
    </row>
    <row r="216" spans="1:18" ht="51" customHeight="1">
      <c r="A216" s="10"/>
      <c r="B216" s="11" t="s">
        <v>686</v>
      </c>
      <c r="C216" s="7" t="s">
        <v>687</v>
      </c>
      <c r="D216" s="8">
        <v>9.16</v>
      </c>
      <c r="E216" s="159">
        <v>31</v>
      </c>
      <c r="F216" s="159">
        <v>21.3</v>
      </c>
      <c r="G216" s="159">
        <v>5.7</v>
      </c>
      <c r="H216" s="159">
        <v>1</v>
      </c>
      <c r="I216" t="str">
        <f>VLOOKUP(B216,stariCEnik!$B$6:$V$306,5,FALSE)</f>
        <v>Igra s ploščicami</v>
      </c>
      <c r="J216" s="127">
        <f>ROUND(VLOOKUP(B216,stariCEnik!$B$6:$V$306,6,FALSE),2)</f>
        <v>21.67</v>
      </c>
      <c r="K216">
        <v>21.67</v>
      </c>
      <c r="L216" s="127">
        <f t="shared" si="15"/>
        <v>26.44</v>
      </c>
      <c r="M216">
        <v>26.44</v>
      </c>
      <c r="N216" t="str">
        <f>IFERROR(VLOOKUP(B216,stariCEnik!$B$6:$V$306,2,FALSE),REPLACE(B216,1,2,"MM"))</f>
        <v>MMM009</v>
      </c>
      <c r="O216" s="120" t="s">
        <v>688</v>
      </c>
      <c r="P216" s="122">
        <f t="shared" si="16"/>
        <v>1.3657205240174672</v>
      </c>
      <c r="Q216">
        <f t="shared" si="18"/>
        <v>18.32</v>
      </c>
      <c r="R216">
        <f t="shared" si="19"/>
        <v>19.236000000000001</v>
      </c>
    </row>
    <row r="217" spans="1:18" ht="51" customHeight="1">
      <c r="A217" s="10"/>
      <c r="B217" s="11" t="s">
        <v>689</v>
      </c>
      <c r="C217" s="7" t="s">
        <v>690</v>
      </c>
      <c r="D217" s="8">
        <v>11.38</v>
      </c>
      <c r="E217" s="159"/>
      <c r="F217" s="159"/>
      <c r="G217" s="159"/>
      <c r="H217" s="159"/>
      <c r="I217" t="e">
        <f>VLOOKUP(B217,stariCEnik!$B$6:$V$306,5,FALSE)</f>
        <v>#N/A</v>
      </c>
      <c r="J217" s="128">
        <v>24.5</v>
      </c>
      <c r="K217" t="e">
        <v>#N/A</v>
      </c>
      <c r="L217" s="127">
        <f t="shared" si="15"/>
        <v>29.89</v>
      </c>
      <c r="M217" t="e">
        <v>#N/A</v>
      </c>
      <c r="N217" t="str">
        <f>IFERROR(VLOOKUP(B217,stariCEnik!$B$6:$V$306,2,FALSE),REPLACE(B217,1,2,"MM"))</f>
        <v>MMM009-D</v>
      </c>
      <c r="O217" s="120" t="s">
        <v>691</v>
      </c>
      <c r="P217" s="122">
        <f t="shared" si="16"/>
        <v>1.1528998242530752</v>
      </c>
      <c r="Q217">
        <f t="shared" si="18"/>
        <v>22.76</v>
      </c>
      <c r="R217">
        <f t="shared" si="19"/>
        <v>23.898000000000003</v>
      </c>
    </row>
    <row r="218" spans="1:18" ht="53.25" customHeight="1">
      <c r="A218" s="10"/>
      <c r="B218" s="11" t="s">
        <v>692</v>
      </c>
      <c r="C218" s="12" t="s">
        <v>693</v>
      </c>
      <c r="D218" s="8">
        <v>9.99</v>
      </c>
      <c r="E218" s="159">
        <v>24</v>
      </c>
      <c r="F218" s="159">
        <v>11</v>
      </c>
      <c r="G218" s="159">
        <v>6</v>
      </c>
      <c r="H218" s="159">
        <v>7</v>
      </c>
      <c r="I218" t="str">
        <f>VLOOKUP(B218,stariCEnik!$B$6:$V$306,5,FALSE)</f>
        <v>Mala števila (1-9000), material:les</v>
      </c>
      <c r="J218" s="128">
        <v>21.5</v>
      </c>
      <c r="K218">
        <v>19.21</v>
      </c>
      <c r="L218" s="127">
        <f t="shared" si="15"/>
        <v>26.23</v>
      </c>
      <c r="M218">
        <v>23.44</v>
      </c>
      <c r="N218" t="str">
        <f>IFERROR(VLOOKUP(B218,stariCEnik!$B$6:$V$306,2,FALSE),REPLACE(B218,1,2,"MM"))</f>
        <v>MMM0010</v>
      </c>
      <c r="O218" s="120" t="s">
        <v>694</v>
      </c>
      <c r="P218" s="122">
        <f t="shared" si="16"/>
        <v>1.1521521521521523</v>
      </c>
      <c r="Q218">
        <f t="shared" si="18"/>
        <v>19.98</v>
      </c>
      <c r="R218">
        <f t="shared" si="19"/>
        <v>20.979000000000003</v>
      </c>
    </row>
    <row r="219" spans="1:18" ht="47.25" customHeight="1">
      <c r="A219" s="10"/>
      <c r="B219" s="9" t="s">
        <v>695</v>
      </c>
      <c r="C219" s="9" t="s">
        <v>696</v>
      </c>
      <c r="D219" s="8">
        <v>8.99</v>
      </c>
      <c r="E219" s="159">
        <v>18</v>
      </c>
      <c r="F219" s="159">
        <v>7.5</v>
      </c>
      <c r="G219" s="159">
        <v>5</v>
      </c>
      <c r="H219" s="159">
        <v>0.22</v>
      </c>
      <c r="I219" t="e">
        <f>VLOOKUP(B219,stariCEnik!$B$6:$V$306,5,FALSE)</f>
        <v>#N/A</v>
      </c>
      <c r="J219" s="128">
        <v>18.8</v>
      </c>
      <c r="K219" t="e">
        <v>#N/A</v>
      </c>
      <c r="L219" s="127">
        <f t="shared" si="15"/>
        <v>22.94</v>
      </c>
      <c r="M219" t="e">
        <v>#N/A</v>
      </c>
      <c r="N219" t="str">
        <f>IFERROR(VLOOKUP(B219,stariCEnik!$B$6:$V$306,2,FALSE),REPLACE(B219,1,2,"MM"))</f>
        <v xml:space="preserve">MMM0010-1     </v>
      </c>
      <c r="O219" s="120" t="s">
        <v>697</v>
      </c>
      <c r="P219" s="122">
        <f t="shared" si="16"/>
        <v>1.0912124582869858</v>
      </c>
      <c r="Q219">
        <f t="shared" si="18"/>
        <v>17.98</v>
      </c>
      <c r="R219">
        <f t="shared" si="19"/>
        <v>18.879000000000001</v>
      </c>
    </row>
    <row r="220" spans="1:18" ht="46.5" customHeight="1">
      <c r="A220" s="10"/>
      <c r="B220" s="11" t="s">
        <v>698</v>
      </c>
      <c r="C220" s="7" t="s">
        <v>699</v>
      </c>
      <c r="D220" s="8">
        <v>10.83</v>
      </c>
      <c r="E220" s="159">
        <v>31</v>
      </c>
      <c r="F220" s="159">
        <v>11</v>
      </c>
      <c r="G220" s="159">
        <v>7.3</v>
      </c>
      <c r="H220" s="159">
        <v>1.1000000000000001</v>
      </c>
      <c r="I220" t="str">
        <f>VLOOKUP(B220,stariCEnik!$B$6:$V$306,5,FALSE)</f>
        <v>Velika števila (1-9000), material:les</v>
      </c>
      <c r="J220" s="128">
        <v>23.1</v>
      </c>
      <c r="K220">
        <v>20.83</v>
      </c>
      <c r="L220" s="127">
        <f t="shared" si="15"/>
        <v>28.18</v>
      </c>
      <c r="M220">
        <v>25.41</v>
      </c>
      <c r="N220" t="str">
        <f>IFERROR(VLOOKUP(B220,stariCEnik!$B$6:$V$306,2,FALSE),REPLACE(B220,1,2,"MM"))</f>
        <v>MMM0014</v>
      </c>
      <c r="O220" s="120" t="s">
        <v>700</v>
      </c>
      <c r="P220" s="122">
        <f t="shared" si="16"/>
        <v>1.1329639889196677</v>
      </c>
      <c r="Q220">
        <f t="shared" si="18"/>
        <v>21.66</v>
      </c>
      <c r="R220">
        <f t="shared" si="19"/>
        <v>22.743000000000002</v>
      </c>
    </row>
    <row r="221" spans="1:18" ht="64.95" customHeight="1">
      <c r="A221" s="10"/>
      <c r="B221" s="11" t="s">
        <v>701</v>
      </c>
      <c r="C221" s="7" t="s">
        <v>702</v>
      </c>
      <c r="D221" s="8">
        <v>8.99</v>
      </c>
      <c r="E221" s="159">
        <v>28.5</v>
      </c>
      <c r="F221" s="159">
        <v>12</v>
      </c>
      <c r="G221" s="159">
        <v>4.8</v>
      </c>
      <c r="H221" s="159">
        <v>0.59</v>
      </c>
      <c r="I221" t="e">
        <f>VLOOKUP(B221,stariCEnik!$B$6:$V$306,5,FALSE)</f>
        <v>#N/A</v>
      </c>
      <c r="J221" s="128">
        <v>19</v>
      </c>
      <c r="K221" t="e">
        <v>#N/A</v>
      </c>
      <c r="L221" s="127">
        <f t="shared" si="15"/>
        <v>23.18</v>
      </c>
      <c r="M221" t="e">
        <v>#N/A</v>
      </c>
      <c r="N221" t="str">
        <f>IFERROR(VLOOKUP(B221,stariCEnik!$B$6:$V$306,2,FALSE),REPLACE(B221,1,2,"MM"))</f>
        <v>MMM0014-1</v>
      </c>
      <c r="O221" s="120" t="s">
        <v>703</v>
      </c>
      <c r="P221" s="122">
        <f t="shared" si="16"/>
        <v>1.1134593993325916</v>
      </c>
      <c r="Q221">
        <f t="shared" si="18"/>
        <v>17.98</v>
      </c>
      <c r="R221">
        <f>ROUND(D221*2.1,2)</f>
        <v>18.88</v>
      </c>
    </row>
    <row r="222" spans="1:18" ht="42.75" customHeight="1">
      <c r="A222" s="10"/>
      <c r="B222" s="11" t="s">
        <v>704</v>
      </c>
      <c r="C222" s="12" t="s">
        <v>705</v>
      </c>
      <c r="D222" s="8">
        <v>9.16</v>
      </c>
      <c r="E222" s="159">
        <v>24</v>
      </c>
      <c r="F222" s="159">
        <v>11</v>
      </c>
      <c r="G222" s="159">
        <v>6</v>
      </c>
      <c r="H222" s="159">
        <v>7</v>
      </c>
      <c r="I222" t="e">
        <f>VLOOKUP(B222,stariCEnik!$B$6:$V$306,5,FALSE)</f>
        <v>#N/A</v>
      </c>
      <c r="J222" s="128">
        <v>19</v>
      </c>
      <c r="K222" t="e">
        <v>#N/A</v>
      </c>
      <c r="L222" s="127">
        <f t="shared" si="15"/>
        <v>23.18</v>
      </c>
      <c r="M222" t="e">
        <v>#N/A</v>
      </c>
      <c r="N222" t="str">
        <f>IFERROR(VLOOKUP(B222,stariCEnik!$B$6:$V$306,2,FALSE),REPLACE(B222,1,2,"MM"))</f>
        <v>MMM0011</v>
      </c>
      <c r="O222" s="120" t="s">
        <v>706</v>
      </c>
      <c r="P222" s="122">
        <f t="shared" si="16"/>
        <v>1.0742358078602621</v>
      </c>
      <c r="Q222">
        <f t="shared" si="18"/>
        <v>18.32</v>
      </c>
      <c r="R222">
        <f t="shared" ref="R222:R285" si="20">ROUND(D222*2.1,2)</f>
        <v>19.239999999999998</v>
      </c>
    </row>
    <row r="223" spans="1:18" ht="50.25" customHeight="1">
      <c r="A223" s="10"/>
      <c r="B223" s="11" t="s">
        <v>707</v>
      </c>
      <c r="C223" s="7" t="s">
        <v>708</v>
      </c>
      <c r="D223" s="8">
        <v>10.49</v>
      </c>
      <c r="E223" s="159">
        <v>31</v>
      </c>
      <c r="F223" s="159">
        <v>11</v>
      </c>
      <c r="G223" s="159">
        <v>7.3</v>
      </c>
      <c r="H223" s="159">
        <v>1.1000000000000001</v>
      </c>
      <c r="I223" t="e">
        <f>VLOOKUP(B223,stariCEnik!$B$6:$V$306,5,FALSE)</f>
        <v>#N/A</v>
      </c>
      <c r="J223" s="128">
        <v>22</v>
      </c>
      <c r="K223" t="e">
        <v>#N/A</v>
      </c>
      <c r="L223" s="127">
        <f t="shared" si="15"/>
        <v>26.84</v>
      </c>
      <c r="M223" t="e">
        <v>#N/A</v>
      </c>
      <c r="N223" t="str">
        <f>IFERROR(VLOOKUP(B223,stariCEnik!$B$6:$V$306,2,FALSE),REPLACE(B223,1,2,"MM"))</f>
        <v>MMM0015</v>
      </c>
      <c r="O223" s="120" t="s">
        <v>709</v>
      </c>
      <c r="P223" s="122">
        <f t="shared" si="16"/>
        <v>1.0972354623450906</v>
      </c>
      <c r="Q223">
        <f t="shared" si="18"/>
        <v>20.98</v>
      </c>
      <c r="R223">
        <f t="shared" si="20"/>
        <v>22.03</v>
      </c>
    </row>
    <row r="224" spans="1:18" ht="51" customHeight="1">
      <c r="A224" s="10"/>
      <c r="B224" s="11" t="s">
        <v>710</v>
      </c>
      <c r="C224" s="12" t="s">
        <v>711</v>
      </c>
      <c r="D224" s="8">
        <v>9.99</v>
      </c>
      <c r="E224" s="159">
        <v>31</v>
      </c>
      <c r="F224" s="159">
        <v>11</v>
      </c>
      <c r="G224" s="159">
        <v>7.3</v>
      </c>
      <c r="H224" s="159">
        <v>1.1000000000000001</v>
      </c>
      <c r="I224" t="e">
        <f>VLOOKUP(B224,stariCEnik!$B$6:$V$306,5,FALSE)</f>
        <v>#N/A</v>
      </c>
      <c r="J224" s="128">
        <v>21.5</v>
      </c>
      <c r="K224" t="e">
        <v>#N/A</v>
      </c>
      <c r="L224" s="127">
        <f t="shared" si="15"/>
        <v>26.23</v>
      </c>
      <c r="M224" t="e">
        <v>#N/A</v>
      </c>
      <c r="N224" t="str">
        <f>IFERROR(VLOOKUP(B224,stariCEnik!$B$6:$V$306,2,FALSE),REPLACE(B224,1,2,"MM"))</f>
        <v>MMM0012</v>
      </c>
      <c r="O224" s="120" t="s">
        <v>712</v>
      </c>
      <c r="P224" s="122">
        <f t="shared" si="16"/>
        <v>1.1521521521521523</v>
      </c>
      <c r="Q224">
        <f t="shared" si="18"/>
        <v>19.98</v>
      </c>
      <c r="R224">
        <f t="shared" si="20"/>
        <v>20.98</v>
      </c>
    </row>
    <row r="225" spans="1:18" ht="46.5" customHeight="1">
      <c r="A225" s="10"/>
      <c r="B225" s="11" t="s">
        <v>713</v>
      </c>
      <c r="C225" s="12" t="s">
        <v>714</v>
      </c>
      <c r="D225" s="8">
        <v>8.83</v>
      </c>
      <c r="E225" s="159">
        <v>24</v>
      </c>
      <c r="F225" s="159">
        <v>11</v>
      </c>
      <c r="G225" s="159">
        <v>6</v>
      </c>
      <c r="H225" s="159">
        <v>7</v>
      </c>
      <c r="I225" t="e">
        <f>VLOOKUP(B225,stariCEnik!$B$6:$V$306,5,FALSE)</f>
        <v>#N/A</v>
      </c>
      <c r="J225" s="128" t="e">
        <f>ROUND(VLOOKUP(B225,stariCEnik!$B$6:$V$306,6,FALSE),2)</f>
        <v>#N/A</v>
      </c>
      <c r="K225" t="e">
        <v>#N/A</v>
      </c>
      <c r="L225" s="127" t="e">
        <f t="shared" si="15"/>
        <v>#N/A</v>
      </c>
      <c r="M225" t="e">
        <v>#N/A</v>
      </c>
      <c r="N225" t="str">
        <f>IFERROR(VLOOKUP(B225,stariCEnik!$B$6:$V$306,2,FALSE),REPLACE(B225,1,2,"MM"))</f>
        <v>MMM0013</v>
      </c>
      <c r="O225" s="120" t="s">
        <v>715</v>
      </c>
      <c r="P225" s="122" t="e">
        <f t="shared" si="16"/>
        <v>#N/A</v>
      </c>
      <c r="Q225">
        <f t="shared" si="18"/>
        <v>17.66</v>
      </c>
      <c r="R225">
        <f t="shared" si="20"/>
        <v>18.54</v>
      </c>
    </row>
    <row r="226" spans="1:18" ht="40.5" customHeight="1">
      <c r="A226" s="6"/>
      <c r="B226" s="6" t="s">
        <v>716</v>
      </c>
      <c r="C226" s="7" t="s">
        <v>717</v>
      </c>
      <c r="D226" s="8">
        <v>23.99</v>
      </c>
      <c r="E226" s="159">
        <v>43.5</v>
      </c>
      <c r="F226" s="159">
        <v>12.5</v>
      </c>
      <c r="G226" s="159">
        <v>18</v>
      </c>
      <c r="H226" s="159">
        <v>2.94</v>
      </c>
      <c r="I226" t="str">
        <f>VLOOKUP(B226,stariCEnik!$B$6:$V$306,5,FALSE)</f>
        <v>Tabla set &amp; Tabla najst</v>
      </c>
      <c r="J226" s="128">
        <v>51</v>
      </c>
      <c r="K226">
        <v>46.13</v>
      </c>
      <c r="L226" s="127">
        <f t="shared" si="15"/>
        <v>62.22</v>
      </c>
      <c r="M226">
        <v>56.28</v>
      </c>
      <c r="N226" t="str">
        <f>IFERROR(VLOOKUP(B226,stariCEnik!$B$6:$V$306,2,FALSE),REPLACE(B226,1,2,"MM"))</f>
        <v>MMM0016</v>
      </c>
      <c r="O226" s="120" t="s">
        <v>718</v>
      </c>
      <c r="P226" s="122">
        <f t="shared" si="16"/>
        <v>1.1258857857440603</v>
      </c>
      <c r="Q226">
        <f t="shared" si="18"/>
        <v>47.98</v>
      </c>
      <c r="R226">
        <f t="shared" si="20"/>
        <v>50.38</v>
      </c>
    </row>
    <row r="227" spans="1:18" ht="60.75" customHeight="1">
      <c r="A227" s="10"/>
      <c r="B227" s="11" t="s">
        <v>719</v>
      </c>
      <c r="C227" s="7" t="s">
        <v>720</v>
      </c>
      <c r="D227" s="8">
        <v>10.99</v>
      </c>
      <c r="E227" s="159">
        <v>43.5</v>
      </c>
      <c r="F227" s="159">
        <v>12.5</v>
      </c>
      <c r="G227" s="159">
        <v>18</v>
      </c>
      <c r="H227" s="159">
        <v>2.94</v>
      </c>
      <c r="I227" t="str">
        <f>VLOOKUP(B227,stariCEnik!$B$6:$V$306,5,FALSE)</f>
        <v>Tabla 100</v>
      </c>
      <c r="J227" s="127">
        <f>ROUND(VLOOKUP(B227,stariCEnik!$B$6:$V$306,6,FALSE),2)</f>
        <v>24.71</v>
      </c>
      <c r="K227">
        <v>24.71</v>
      </c>
      <c r="L227" s="127">
        <f t="shared" si="15"/>
        <v>30.15</v>
      </c>
      <c r="M227">
        <v>30.15</v>
      </c>
      <c r="N227" t="str">
        <f>IFERROR(VLOOKUP(B227,stariCEnik!$B$6:$V$306,2,FALSE),REPLACE(B227,1,2,"MM"))</f>
        <v>MMM0018</v>
      </c>
      <c r="O227" s="120" t="s">
        <v>721</v>
      </c>
      <c r="P227" s="122">
        <f t="shared" si="16"/>
        <v>1.2484076433121021</v>
      </c>
      <c r="Q227">
        <f t="shared" si="18"/>
        <v>21.98</v>
      </c>
      <c r="R227">
        <f t="shared" si="20"/>
        <v>23.08</v>
      </c>
    </row>
    <row r="228" spans="1:18" ht="60.75" customHeight="1">
      <c r="A228" s="10"/>
      <c r="B228" s="11" t="s">
        <v>722</v>
      </c>
      <c r="C228" s="7" t="s">
        <v>723</v>
      </c>
      <c r="D228" s="8">
        <v>1.33</v>
      </c>
      <c r="E228" s="159">
        <v>13.7</v>
      </c>
      <c r="F228" s="159">
        <v>13</v>
      </c>
      <c r="G228" s="159">
        <v>2.7</v>
      </c>
      <c r="H228" s="159">
        <v>0.17</v>
      </c>
      <c r="I228" t="str">
        <f>VLOOKUP(B228,stariCEnik!$B$6:$V$306,5,FALSE)</f>
        <v>Kontrolna karta za Tablo 100</v>
      </c>
      <c r="J228" s="127">
        <f>ROUND(VLOOKUP(B228,stariCEnik!$B$6:$V$306,6,FALSE),2)</f>
        <v>3.1</v>
      </c>
      <c r="K228">
        <v>3.1</v>
      </c>
      <c r="L228" s="127">
        <f t="shared" si="15"/>
        <v>3.78</v>
      </c>
      <c r="M228">
        <v>3.78</v>
      </c>
      <c r="N228" t="str">
        <f>IFERROR(VLOOKUP(B228,stariCEnik!$B$6:$V$306,2,FALSE),REPLACE(B228,1,2,"MM"))</f>
        <v>MMM0018-1</v>
      </c>
      <c r="O228" s="120" t="s">
        <v>724</v>
      </c>
      <c r="P228" s="122">
        <f t="shared" si="16"/>
        <v>1.3308270676691727</v>
      </c>
      <c r="Q228">
        <f t="shared" si="18"/>
        <v>2.66</v>
      </c>
      <c r="R228">
        <f t="shared" si="20"/>
        <v>2.79</v>
      </c>
    </row>
    <row r="229" spans="1:18" ht="51.75" customHeight="1">
      <c r="A229" s="10"/>
      <c r="B229" s="11" t="s">
        <v>725</v>
      </c>
      <c r="C229" s="7" t="s">
        <v>726</v>
      </c>
      <c r="D229" s="8">
        <v>10.99</v>
      </c>
      <c r="E229" s="159">
        <v>43.5</v>
      </c>
      <c r="F229" s="159">
        <v>12.5</v>
      </c>
      <c r="G229" s="159">
        <v>18</v>
      </c>
      <c r="H229" s="159">
        <v>2.94</v>
      </c>
      <c r="I229" t="str">
        <f>VLOOKUP(B229,stariCEnik!$B$6:$V$306,5,FALSE)</f>
        <v>Pitagorova tabla, brez kontrolne karte</v>
      </c>
      <c r="J229" s="127">
        <f>ROUND(VLOOKUP(B229,stariCEnik!$B$6:$V$306,6,FALSE),2)</f>
        <v>24.62</v>
      </c>
      <c r="K229">
        <v>24.62</v>
      </c>
      <c r="L229" s="127">
        <f t="shared" si="15"/>
        <v>30.04</v>
      </c>
      <c r="M229">
        <v>30.04</v>
      </c>
      <c r="N229" t="str">
        <f>IFERROR(VLOOKUP(B229,stariCEnik!$B$6:$V$306,2,FALSE),REPLACE(B229,1,2,"MM"))</f>
        <v>MMM0017</v>
      </c>
      <c r="O229" s="120" t="s">
        <v>727</v>
      </c>
      <c r="P229" s="122">
        <f t="shared" si="16"/>
        <v>1.2402183803457691</v>
      </c>
      <c r="Q229">
        <f t="shared" si="18"/>
        <v>21.98</v>
      </c>
      <c r="R229">
        <f t="shared" si="20"/>
        <v>23.08</v>
      </c>
    </row>
    <row r="230" spans="1:18" ht="57" customHeight="1">
      <c r="A230" s="10"/>
      <c r="B230" s="11" t="s">
        <v>728</v>
      </c>
      <c r="C230" s="13" t="s">
        <v>729</v>
      </c>
      <c r="D230" s="8">
        <v>1.33</v>
      </c>
      <c r="E230" s="159">
        <v>13.7</v>
      </c>
      <c r="F230" s="159">
        <v>13</v>
      </c>
      <c r="G230" s="159">
        <v>2.7</v>
      </c>
      <c r="H230" s="159">
        <v>0.17</v>
      </c>
      <c r="I230" t="str">
        <f>VLOOKUP(B230,stariCEnik!$B$6:$V$306,5,FALSE)</f>
        <v>Kontrola tabela za Pitagorovo tablo (brez table)</v>
      </c>
      <c r="J230" s="128">
        <v>3.1</v>
      </c>
      <c r="K230">
        <v>2.56</v>
      </c>
      <c r="L230" s="127">
        <f t="shared" si="15"/>
        <v>3.78</v>
      </c>
      <c r="M230">
        <v>3.12</v>
      </c>
      <c r="N230" t="str">
        <f>IFERROR(VLOOKUP(B230,stariCEnik!$B$6:$V$306,2,FALSE),REPLACE(B230,1,2,"MM"))</f>
        <v>MMM0017-1</v>
      </c>
      <c r="O230" s="120" t="s">
        <v>730</v>
      </c>
      <c r="P230" s="122">
        <f t="shared" si="16"/>
        <v>1.3308270676691727</v>
      </c>
      <c r="Q230">
        <f t="shared" si="18"/>
        <v>2.66</v>
      </c>
      <c r="R230">
        <f t="shared" si="20"/>
        <v>2.79</v>
      </c>
    </row>
    <row r="231" spans="1:18" ht="57.75" customHeight="1">
      <c r="A231" s="10"/>
      <c r="B231" s="11" t="s">
        <v>731</v>
      </c>
      <c r="C231" s="7" t="s">
        <v>732</v>
      </c>
      <c r="D231" s="8">
        <v>7.59</v>
      </c>
      <c r="E231" s="159">
        <v>40</v>
      </c>
      <c r="F231" s="159">
        <v>29.1</v>
      </c>
      <c r="G231" s="159">
        <v>4.4000000000000004</v>
      </c>
      <c r="H231" s="159">
        <v>0.73</v>
      </c>
      <c r="I231" t="str">
        <f>VLOOKUP(B231,stariCEnik!$B$6:$V$306,5,FALSE)</f>
        <v>Tabla za seštevanje</v>
      </c>
      <c r="J231" s="127">
        <f>ROUND(VLOOKUP(B231,stariCEnik!$B$6:$V$306,6,FALSE),2)</f>
        <v>22.18</v>
      </c>
      <c r="K231">
        <v>22.18</v>
      </c>
      <c r="L231" s="127">
        <f t="shared" si="15"/>
        <v>27.06</v>
      </c>
      <c r="M231">
        <v>27.06</v>
      </c>
      <c r="N231" t="str">
        <f>IFERROR(VLOOKUP(B231,stariCEnik!$B$6:$V$306,2,FALSE),REPLACE(B231,1,2,"MM"))</f>
        <v>MMM0019</v>
      </c>
      <c r="O231" s="120" t="s">
        <v>733</v>
      </c>
      <c r="P231" s="122">
        <f t="shared" si="16"/>
        <v>1.9222661396574439</v>
      </c>
      <c r="Q231">
        <f t="shared" si="18"/>
        <v>15.18</v>
      </c>
      <c r="R231">
        <f t="shared" si="20"/>
        <v>15.94</v>
      </c>
    </row>
    <row r="232" spans="1:18" ht="50.25" customHeight="1">
      <c r="A232" s="10"/>
      <c r="B232" s="11" t="s">
        <v>734</v>
      </c>
      <c r="C232" s="7" t="s">
        <v>735</v>
      </c>
      <c r="D232" s="8">
        <v>9.27</v>
      </c>
      <c r="E232" s="159">
        <v>40</v>
      </c>
      <c r="F232" s="159">
        <v>29.1</v>
      </c>
      <c r="G232" s="159">
        <v>4.4000000000000004</v>
      </c>
      <c r="H232" s="159">
        <v>1.1299999999999999</v>
      </c>
      <c r="I232" t="str">
        <f>VLOOKUP(B232,stariCEnik!$B$6:$V$306,5,FALSE)</f>
        <v>Tabla za odštevanje</v>
      </c>
      <c r="J232" s="127">
        <f>ROUND(VLOOKUP(B232,stariCEnik!$B$6:$V$306,6,FALSE),2)</f>
        <v>24.7</v>
      </c>
      <c r="K232">
        <v>24.7</v>
      </c>
      <c r="L232" s="127">
        <f t="shared" si="15"/>
        <v>30.13</v>
      </c>
      <c r="M232">
        <v>30.13</v>
      </c>
      <c r="N232" t="str">
        <f>IFERROR(VLOOKUP(B232,stariCEnik!$B$6:$V$306,2,FALSE),REPLACE(B232,1,2,"MM"))</f>
        <v>MMM0020</v>
      </c>
      <c r="O232" s="120" t="s">
        <v>736</v>
      </c>
      <c r="P232" s="122">
        <f t="shared" si="16"/>
        <v>1.6645091693635385</v>
      </c>
      <c r="Q232">
        <f t="shared" si="18"/>
        <v>18.54</v>
      </c>
      <c r="R232">
        <f t="shared" si="20"/>
        <v>19.47</v>
      </c>
    </row>
    <row r="233" spans="1:18" ht="44.25" customHeight="1">
      <c r="A233" s="10"/>
      <c r="B233" s="11" t="s">
        <v>737</v>
      </c>
      <c r="C233" s="7" t="s">
        <v>738</v>
      </c>
      <c r="D233" s="8">
        <v>6.78</v>
      </c>
      <c r="E233" s="159">
        <v>25</v>
      </c>
      <c r="F233" s="159">
        <v>23.5</v>
      </c>
      <c r="G233" s="159">
        <v>3.5</v>
      </c>
      <c r="H233" s="159">
        <v>0.4</v>
      </c>
      <c r="I233" t="str">
        <f>VLOOKUP(B233,stariCEnik!$B$6:$V$306,5,FALSE)</f>
        <v>Tabla za deljenje</v>
      </c>
      <c r="J233" s="127">
        <f>ROUND(VLOOKUP(B233,stariCEnik!$B$6:$V$306,6,FALSE),2)</f>
        <v>18.23</v>
      </c>
      <c r="K233">
        <v>18.23</v>
      </c>
      <c r="L233" s="127">
        <f t="shared" si="15"/>
        <v>22.24</v>
      </c>
      <c r="M233">
        <v>22.24</v>
      </c>
      <c r="N233" t="str">
        <f>IFERROR(VLOOKUP(B233,stariCEnik!$B$6:$V$306,2,FALSE),REPLACE(B233,1,2,"MM"))</f>
        <v>MMM0021</v>
      </c>
      <c r="O233" s="120" t="s">
        <v>739</v>
      </c>
      <c r="P233" s="122">
        <f t="shared" si="16"/>
        <v>1.6887905604719764</v>
      </c>
      <c r="Q233">
        <f t="shared" si="18"/>
        <v>13.56</v>
      </c>
      <c r="R233">
        <f t="shared" si="20"/>
        <v>14.24</v>
      </c>
    </row>
    <row r="234" spans="1:18" ht="51.75" customHeight="1">
      <c r="A234" s="10"/>
      <c r="B234" s="11" t="s">
        <v>740</v>
      </c>
      <c r="C234" s="7" t="s">
        <v>741</v>
      </c>
      <c r="D234" s="8">
        <v>6.78</v>
      </c>
      <c r="E234" s="159">
        <v>25</v>
      </c>
      <c r="F234" s="159">
        <v>23.5</v>
      </c>
      <c r="G234" s="159">
        <v>3.5</v>
      </c>
      <c r="H234" s="159">
        <v>0.42</v>
      </c>
      <c r="I234" t="str">
        <f>VLOOKUP(B234,stariCEnik!$B$6:$V$306,5,FALSE)</f>
        <v>Tabla za množenje</v>
      </c>
      <c r="J234" s="127">
        <f>ROUND(VLOOKUP(B234,stariCEnik!$B$6:$V$306,6,FALSE),2)</f>
        <v>18.23</v>
      </c>
      <c r="K234">
        <v>18.23</v>
      </c>
      <c r="L234" s="127">
        <f t="shared" si="15"/>
        <v>22.24</v>
      </c>
      <c r="M234">
        <v>22.24</v>
      </c>
      <c r="N234" t="str">
        <f>IFERROR(VLOOKUP(B234,stariCEnik!$B$6:$V$306,2,FALSE),REPLACE(B234,1,2,"MM"))</f>
        <v>MMM0022</v>
      </c>
      <c r="O234" s="120" t="s">
        <v>742</v>
      </c>
      <c r="P234" s="122">
        <f t="shared" si="16"/>
        <v>1.6887905604719764</v>
      </c>
      <c r="Q234">
        <f t="shared" si="18"/>
        <v>13.56</v>
      </c>
      <c r="R234">
        <f t="shared" si="20"/>
        <v>14.24</v>
      </c>
    </row>
    <row r="235" spans="1:18" ht="56.25" customHeight="1">
      <c r="A235" s="10"/>
      <c r="B235" s="11" t="s">
        <v>743</v>
      </c>
      <c r="C235" s="161" t="s">
        <v>744</v>
      </c>
      <c r="D235" s="8">
        <v>8.33</v>
      </c>
      <c r="E235" s="159">
        <v>26.5</v>
      </c>
      <c r="F235" s="159">
        <v>28</v>
      </c>
      <c r="G235" s="159">
        <v>7.5</v>
      </c>
      <c r="H235" s="159">
        <v>0.6</v>
      </c>
      <c r="I235" t="str">
        <f>VLOOKUP(B235,stariCEnik!$B$6:$V$306,5,FALSE)</f>
        <v>Računalo-malo</v>
      </c>
      <c r="J235" s="127">
        <f>ROUND(VLOOKUP(B235,stariCEnik!$B$6:$V$306,6,FALSE),2)</f>
        <v>17.75</v>
      </c>
      <c r="K235">
        <v>17.75</v>
      </c>
      <c r="L235" s="127">
        <f t="shared" si="15"/>
        <v>21.66</v>
      </c>
      <c r="M235">
        <v>21.66</v>
      </c>
      <c r="N235" t="str">
        <f>IFERROR(VLOOKUP(B235,stariCEnik!$B$6:$V$306,2,FALSE),REPLACE(B235,1,2,"MM"))</f>
        <v>MMM0023</v>
      </c>
      <c r="O235" s="120" t="s">
        <v>745</v>
      </c>
      <c r="P235" s="122">
        <f t="shared" si="16"/>
        <v>1.1308523409363747</v>
      </c>
      <c r="Q235">
        <f t="shared" si="18"/>
        <v>16.66</v>
      </c>
      <c r="R235">
        <f t="shared" si="20"/>
        <v>17.489999999999998</v>
      </c>
    </row>
    <row r="236" spans="1:18" ht="68.25" customHeight="1">
      <c r="A236" s="10"/>
      <c r="B236" s="11" t="s">
        <v>746</v>
      </c>
      <c r="C236" s="161" t="s">
        <v>747</v>
      </c>
      <c r="D236" s="8">
        <v>10.83</v>
      </c>
      <c r="E236" s="159">
        <v>37</v>
      </c>
      <c r="F236" s="159">
        <v>28</v>
      </c>
      <c r="G236" s="159">
        <v>7.5</v>
      </c>
      <c r="H236" s="159">
        <v>0.75</v>
      </c>
      <c r="I236" t="str">
        <f>VLOOKUP(B236,stariCEnik!$B$6:$V$306,5,FALSE)</f>
        <v>Računalo-veliko</v>
      </c>
      <c r="J236" s="127">
        <f>ROUND(VLOOKUP(B236,stariCEnik!$B$6:$V$306,6,FALSE),2)</f>
        <v>22.31</v>
      </c>
      <c r="K236">
        <v>22.31</v>
      </c>
      <c r="L236" s="127">
        <f t="shared" si="15"/>
        <v>27.22</v>
      </c>
      <c r="M236">
        <v>27.22</v>
      </c>
      <c r="N236" t="str">
        <f>IFERROR(VLOOKUP(B236,stariCEnik!$B$6:$V$306,2,FALSE),REPLACE(B236,1,2,"MM"))</f>
        <v>MMM0024</v>
      </c>
      <c r="O236" s="120" t="s">
        <v>748</v>
      </c>
      <c r="P236" s="122">
        <f t="shared" si="16"/>
        <v>1.0600184672206829</v>
      </c>
      <c r="Q236">
        <f t="shared" si="18"/>
        <v>21.66</v>
      </c>
      <c r="R236">
        <f t="shared" si="20"/>
        <v>22.74</v>
      </c>
    </row>
    <row r="237" spans="1:18" ht="52.5" customHeight="1">
      <c r="A237" s="10"/>
      <c r="B237" s="11" t="s">
        <v>749</v>
      </c>
      <c r="C237" s="23" t="s">
        <v>750</v>
      </c>
      <c r="D237" s="8">
        <v>14.26</v>
      </c>
      <c r="E237" s="159">
        <v>11.5</v>
      </c>
      <c r="F237" s="159">
        <v>11.3</v>
      </c>
      <c r="G237" s="159">
        <v>10.8</v>
      </c>
      <c r="H237" s="159">
        <v>0.95</v>
      </c>
      <c r="I237" t="str">
        <f>VLOOKUP(B237,stariCEnik!$B$6:$V$306,5,FALSE)</f>
        <v>Trinomna kocka</v>
      </c>
      <c r="J237" s="128">
        <v>30.3</v>
      </c>
      <c r="K237">
        <v>27.42</v>
      </c>
      <c r="L237" s="127">
        <f t="shared" si="15"/>
        <v>36.97</v>
      </c>
      <c r="M237">
        <v>33.450000000000003</v>
      </c>
      <c r="N237" t="str">
        <f>IFERROR(VLOOKUP(B237,stariCEnik!$B$6:$V$306,2,FALSE),REPLACE(B237,1,2,"MM"))</f>
        <v>MMM0025</v>
      </c>
      <c r="O237" s="120" t="s">
        <v>751</v>
      </c>
      <c r="P237" s="122">
        <f t="shared" si="16"/>
        <v>1.1248246844319776</v>
      </c>
      <c r="Q237">
        <f t="shared" si="18"/>
        <v>28.52</v>
      </c>
      <c r="R237">
        <f t="shared" si="20"/>
        <v>29.95</v>
      </c>
    </row>
    <row r="238" spans="1:18" ht="72" customHeight="1">
      <c r="A238" s="10"/>
      <c r="B238" s="11" t="s">
        <v>752</v>
      </c>
      <c r="C238" s="7" t="s">
        <v>753</v>
      </c>
      <c r="D238" s="8">
        <v>14.17</v>
      </c>
      <c r="E238" s="159">
        <v>11.5</v>
      </c>
      <c r="F238" s="159">
        <v>11.3</v>
      </c>
      <c r="G238" s="159">
        <v>10.8</v>
      </c>
      <c r="H238" s="159">
        <v>0.95</v>
      </c>
      <c r="I238" t="e">
        <f>VLOOKUP(B238,stariCEnik!$B$6:$V$306,5,FALSE)</f>
        <v>#N/A</v>
      </c>
      <c r="J238" s="128">
        <v>30.3</v>
      </c>
      <c r="K238" t="e">
        <v>#N/A</v>
      </c>
      <c r="L238" s="127">
        <f t="shared" si="15"/>
        <v>36.97</v>
      </c>
      <c r="M238" t="e">
        <v>#N/A</v>
      </c>
      <c r="N238" t="str">
        <f>IFERROR(VLOOKUP(B238,stariCEnik!$B$6:$V$306,2,FALSE),REPLACE(B238,1,2,"MM"))</f>
        <v>MMM0025-1</v>
      </c>
      <c r="O238" s="120" t="s">
        <v>754</v>
      </c>
      <c r="P238" s="122">
        <f t="shared" si="16"/>
        <v>1.1383203952011294</v>
      </c>
      <c r="Q238">
        <f t="shared" si="18"/>
        <v>28.34</v>
      </c>
      <c r="R238">
        <f t="shared" si="20"/>
        <v>29.76</v>
      </c>
    </row>
    <row r="239" spans="1:18" ht="59.25" customHeight="1">
      <c r="A239" s="10"/>
      <c r="B239" s="11" t="s">
        <v>755</v>
      </c>
      <c r="C239" s="7" t="s">
        <v>756</v>
      </c>
      <c r="D239" s="8">
        <v>9.99</v>
      </c>
      <c r="E239" s="159">
        <v>9</v>
      </c>
      <c r="F239" s="159">
        <v>11.3</v>
      </c>
      <c r="G239" s="159">
        <v>11.3</v>
      </c>
      <c r="H239" s="159">
        <v>0.5</v>
      </c>
      <c r="I239" t="str">
        <f>VLOOKUP(B239,stariCEnik!$B$6:$V$306,5,FALSE)</f>
        <v>Binom kocka</v>
      </c>
      <c r="J239" s="128">
        <v>21.5</v>
      </c>
      <c r="K239">
        <v>19.8</v>
      </c>
      <c r="L239" s="127">
        <f t="shared" si="15"/>
        <v>26.23</v>
      </c>
      <c r="M239">
        <v>24.16</v>
      </c>
      <c r="N239" t="str">
        <f>IFERROR(VLOOKUP(B239,stariCEnik!$B$6:$V$306,2,FALSE),REPLACE(B239,1,2,"MM"))</f>
        <v>MMM0026</v>
      </c>
      <c r="O239" s="120" t="s">
        <v>757</v>
      </c>
      <c r="P239" s="122">
        <f t="shared" si="16"/>
        <v>1.1521521521521523</v>
      </c>
      <c r="Q239">
        <f t="shared" si="18"/>
        <v>19.98</v>
      </c>
      <c r="R239">
        <f t="shared" si="20"/>
        <v>20.98</v>
      </c>
    </row>
    <row r="240" spans="1:18" ht="53.25" customHeight="1">
      <c r="A240" s="6"/>
      <c r="B240" s="6" t="s">
        <v>758</v>
      </c>
      <c r="C240" s="7" t="s">
        <v>759</v>
      </c>
      <c r="D240" s="8">
        <v>10.99</v>
      </c>
      <c r="E240" s="159">
        <v>13</v>
      </c>
      <c r="F240" s="159">
        <v>13</v>
      </c>
      <c r="G240" s="159">
        <v>10</v>
      </c>
      <c r="H240" s="159">
        <v>0.7</v>
      </c>
      <c r="I240" t="str">
        <f>VLOOKUP(B240,stariCEnik!$B$6:$V$306,5,FALSE)</f>
        <v>Kocka na 2 potenco</v>
      </c>
      <c r="J240" s="128">
        <v>23.6</v>
      </c>
      <c r="K240">
        <v>21.13</v>
      </c>
      <c r="L240" s="127">
        <f t="shared" si="15"/>
        <v>28.79</v>
      </c>
      <c r="M240">
        <v>25.78</v>
      </c>
      <c r="N240" t="str">
        <f>IFERROR(VLOOKUP(B240,stariCEnik!$B$6:$V$306,2,FALSE),REPLACE(B240,1,2,"MM"))</f>
        <v>MMM0027</v>
      </c>
      <c r="O240" s="120" t="s">
        <v>760</v>
      </c>
      <c r="P240" s="122">
        <f t="shared" si="16"/>
        <v>1.1474067333939946</v>
      </c>
      <c r="Q240">
        <f t="shared" si="18"/>
        <v>21.98</v>
      </c>
      <c r="R240">
        <f t="shared" si="20"/>
        <v>23.08</v>
      </c>
    </row>
    <row r="241" spans="1:18" ht="46.5" customHeight="1">
      <c r="A241" s="10"/>
      <c r="B241" s="11" t="s">
        <v>761</v>
      </c>
      <c r="C241" s="7" t="s">
        <v>762</v>
      </c>
      <c r="D241" s="8">
        <v>21.78</v>
      </c>
      <c r="E241" s="159">
        <v>54.5</v>
      </c>
      <c r="F241" s="159">
        <v>20.5</v>
      </c>
      <c r="G241" s="159">
        <v>7</v>
      </c>
      <c r="H241" s="159">
        <v>2.86</v>
      </c>
      <c r="I241" t="str">
        <f>VLOOKUP(B241,stariCEnik!$B$6:$V$306,5,FALSE)</f>
        <v>Kocka na 3 potenco</v>
      </c>
      <c r="J241" s="128">
        <v>46.3</v>
      </c>
      <c r="K241">
        <v>41.88</v>
      </c>
      <c r="L241" s="127">
        <f t="shared" si="15"/>
        <v>56.49</v>
      </c>
      <c r="M241">
        <v>51.09</v>
      </c>
      <c r="N241" t="str">
        <f>IFERROR(VLOOKUP(B241,stariCEnik!$B$6:$V$306,2,FALSE),REPLACE(B241,1,2,"MM"))</f>
        <v>MMM0028</v>
      </c>
      <c r="O241" s="120" t="s">
        <v>763</v>
      </c>
      <c r="P241" s="122">
        <f t="shared" si="16"/>
        <v>1.125803489439853</v>
      </c>
      <c r="Q241">
        <f t="shared" si="18"/>
        <v>43.56</v>
      </c>
      <c r="R241">
        <f t="shared" si="20"/>
        <v>45.74</v>
      </c>
    </row>
    <row r="242" spans="1:18" ht="51" customHeight="1">
      <c r="A242" s="10"/>
      <c r="B242" s="11" t="s">
        <v>764</v>
      </c>
      <c r="C242" s="7" t="s">
        <v>765</v>
      </c>
      <c r="D242" s="8">
        <v>19.989999999999998</v>
      </c>
      <c r="E242" s="159">
        <v>32</v>
      </c>
      <c r="F242" s="159">
        <v>9.6999999999999993</v>
      </c>
      <c r="G242" s="159">
        <v>8.6999999999999993</v>
      </c>
      <c r="H242" s="159">
        <v>0.7</v>
      </c>
      <c r="I242" t="str">
        <f>VLOOKUP(B242,stariCEnik!$B$6:$V$306,5,FALSE)</f>
        <v>Veliki keglji za deljenje</v>
      </c>
      <c r="J242" s="127">
        <f>ROUND(VLOOKUP(B242,stariCEnik!$B$6:$V$306,6,FALSE),2)</f>
        <v>44.67</v>
      </c>
      <c r="K242">
        <v>44.67</v>
      </c>
      <c r="L242" s="127">
        <f t="shared" si="15"/>
        <v>54.5</v>
      </c>
      <c r="M242">
        <v>54.5</v>
      </c>
      <c r="N242" t="str">
        <f>IFERROR(VLOOKUP(B242,stariCEnik!$B$6:$V$306,2,FALSE),REPLACE(B242,1,2,"MM"))</f>
        <v>MMM0029</v>
      </c>
      <c r="O242" s="120" t="s">
        <v>766</v>
      </c>
      <c r="P242" s="122">
        <f t="shared" si="16"/>
        <v>1.2346173086543275</v>
      </c>
      <c r="Q242">
        <f t="shared" si="18"/>
        <v>39.979999999999997</v>
      </c>
      <c r="R242">
        <f t="shared" si="20"/>
        <v>41.98</v>
      </c>
    </row>
    <row r="243" spans="1:18" ht="51" customHeight="1">
      <c r="A243" s="10"/>
      <c r="B243" s="11" t="s">
        <v>767</v>
      </c>
      <c r="C243" s="7" t="s">
        <v>768</v>
      </c>
      <c r="D243" s="8">
        <v>1.39</v>
      </c>
      <c r="E243" s="159">
        <v>10</v>
      </c>
      <c r="F243" s="159">
        <v>10</v>
      </c>
      <c r="G243" s="159"/>
      <c r="H243" s="159">
        <v>0.05</v>
      </c>
      <c r="I243" t="e">
        <f>VLOOKUP(B243,stariCEnik!$B$6:$V$306,5,FALSE)</f>
        <v>#N/A</v>
      </c>
      <c r="J243" s="128">
        <v>3.1</v>
      </c>
      <c r="K243" t="e">
        <v>#N/A</v>
      </c>
      <c r="L243" s="127">
        <f t="shared" si="15"/>
        <v>3.78</v>
      </c>
      <c r="M243" t="e">
        <v>#N/A</v>
      </c>
      <c r="N243" t="str">
        <f>IFERROR(VLOOKUP(B243,stariCEnik!$B$6:$V$306,2,FALSE),REPLACE(B243,1,2,"MM"))</f>
        <v>MMM0029-1</v>
      </c>
      <c r="O243" s="120" t="s">
        <v>769</v>
      </c>
      <c r="P243" s="122">
        <f t="shared" si="16"/>
        <v>1.2302158273381298</v>
      </c>
      <c r="Q243">
        <f t="shared" si="18"/>
        <v>2.78</v>
      </c>
      <c r="R243">
        <f t="shared" si="20"/>
        <v>2.92</v>
      </c>
    </row>
    <row r="244" spans="1:18" ht="51" customHeight="1">
      <c r="A244" s="10"/>
      <c r="B244" s="11" t="s">
        <v>770</v>
      </c>
      <c r="C244" s="7" t="s">
        <v>771</v>
      </c>
      <c r="D244" s="8">
        <v>7.99</v>
      </c>
      <c r="E244" s="10"/>
      <c r="F244" s="10"/>
      <c r="G244" s="10"/>
      <c r="H244" s="10"/>
      <c r="I244" t="e">
        <f>VLOOKUP(B244,stariCEnik!$B$6:$V$306,5,FALSE)</f>
        <v>#N/A</v>
      </c>
      <c r="J244" s="128">
        <v>17.2</v>
      </c>
      <c r="K244" t="e">
        <v>#N/A</v>
      </c>
      <c r="L244" s="127">
        <f t="shared" si="15"/>
        <v>20.98</v>
      </c>
      <c r="M244" t="e">
        <v>#N/A</v>
      </c>
      <c r="N244" t="str">
        <f>IFERROR(VLOOKUP(B244,stariCEnik!$B$6:$V$306,2,FALSE),REPLACE(B244,1,2,"MM"))</f>
        <v>MMM0029-S</v>
      </c>
      <c r="O244" s="120" t="s">
        <v>772</v>
      </c>
      <c r="P244" s="122">
        <f t="shared" si="16"/>
        <v>1.1526908635794744</v>
      </c>
      <c r="Q244">
        <f t="shared" si="18"/>
        <v>15.98</v>
      </c>
      <c r="R244">
        <f t="shared" si="20"/>
        <v>16.78</v>
      </c>
    </row>
    <row r="245" spans="1:18" ht="39" customHeight="1">
      <c r="A245" s="10"/>
      <c r="B245" s="11" t="s">
        <v>773</v>
      </c>
      <c r="C245" s="12" t="s">
        <v>774</v>
      </c>
      <c r="D245" s="8">
        <v>10.66</v>
      </c>
      <c r="E245" s="159">
        <v>23.5</v>
      </c>
      <c r="F245" s="159">
        <v>23.2</v>
      </c>
      <c r="G245" s="159">
        <v>7.7</v>
      </c>
      <c r="H245" s="159">
        <v>1.0900000000000001</v>
      </c>
      <c r="I245" t="str">
        <f>VLOOKUP(B245,stariCEnik!$B$6:$V$306,5,FALSE)</f>
        <v>9 tisočic -potiskan les</v>
      </c>
      <c r="J245" s="128">
        <v>22.8</v>
      </c>
      <c r="K245">
        <v>18.579999999999998</v>
      </c>
      <c r="L245" s="127">
        <f t="shared" si="15"/>
        <v>27.82</v>
      </c>
      <c r="M245">
        <v>22.67</v>
      </c>
      <c r="N245" t="str">
        <f>IFERROR(VLOOKUP(B245,stariCEnik!$B$6:$V$306,2,FALSE),REPLACE(B245,1,2,"MM"))</f>
        <v>MMM0030</v>
      </c>
      <c r="O245" s="120" t="s">
        <v>775</v>
      </c>
      <c r="P245" s="122">
        <f t="shared" si="16"/>
        <v>1.1388367729831144</v>
      </c>
      <c r="Q245">
        <f t="shared" si="18"/>
        <v>21.32</v>
      </c>
      <c r="R245">
        <f t="shared" si="20"/>
        <v>22.39</v>
      </c>
    </row>
    <row r="246" spans="1:18" ht="49.2" customHeight="1">
      <c r="A246" s="10"/>
      <c r="B246" s="11" t="s">
        <v>776</v>
      </c>
      <c r="C246" s="12" t="s">
        <v>777</v>
      </c>
      <c r="D246" s="8">
        <v>3.29</v>
      </c>
      <c r="E246" s="159">
        <v>27.5</v>
      </c>
      <c r="F246" s="159">
        <v>27.5</v>
      </c>
      <c r="G246" s="159">
        <v>3</v>
      </c>
      <c r="H246" s="159">
        <v>0.35</v>
      </c>
      <c r="I246" t="e">
        <f>VLOOKUP(B246,stariCEnik!$B$6:$V$306,5,FALSE)</f>
        <v>#N/A</v>
      </c>
      <c r="J246" s="128">
        <v>7.1</v>
      </c>
      <c r="K246" t="e">
        <v>#N/A</v>
      </c>
      <c r="L246" s="127">
        <f t="shared" si="15"/>
        <v>8.66</v>
      </c>
      <c r="M246" t="e">
        <v>#N/A</v>
      </c>
      <c r="N246" t="str">
        <f>IFERROR(VLOOKUP(B246,stariCEnik!$B$6:$V$306,2,FALSE),REPLACE(B246,1,2,"MM"))</f>
        <v>MMM0030-2</v>
      </c>
      <c r="O246" s="120" t="s">
        <v>778</v>
      </c>
      <c r="P246" s="122">
        <f t="shared" si="16"/>
        <v>1.1580547112462005</v>
      </c>
      <c r="Q246">
        <f t="shared" si="18"/>
        <v>6.58</v>
      </c>
      <c r="R246">
        <f t="shared" si="20"/>
        <v>6.91</v>
      </c>
    </row>
    <row r="247" spans="1:18" ht="51.75" customHeight="1">
      <c r="A247" s="6"/>
      <c r="B247" s="6" t="s">
        <v>779</v>
      </c>
      <c r="C247" s="7" t="s">
        <v>780</v>
      </c>
      <c r="D247" s="8">
        <v>10.66</v>
      </c>
      <c r="E247" s="159">
        <v>8</v>
      </c>
      <c r="F247" s="159">
        <v>8</v>
      </c>
      <c r="G247" s="159">
        <v>36</v>
      </c>
      <c r="H247" s="159">
        <v>1.85</v>
      </c>
      <c r="I247" t="str">
        <f>VLOOKUP(B247,stariCEnik!$B$6:$V$306,5,FALSE)</f>
        <v>45 stotic, material:potiskan les</v>
      </c>
      <c r="J247" s="127">
        <f>ROUND(VLOOKUP(B247,stariCEnik!$B$6:$V$306,6,FALSE),2)</f>
        <v>18.579999999999998</v>
      </c>
      <c r="K247">
        <v>18.579999999999998</v>
      </c>
      <c r="L247" s="127">
        <f t="shared" si="15"/>
        <v>22.67</v>
      </c>
      <c r="M247">
        <v>22.67</v>
      </c>
      <c r="N247" t="str">
        <f>IFERROR(VLOOKUP(B247,stariCEnik!$B$6:$V$306,2,FALSE),REPLACE(B247,1,2,"MM"))</f>
        <v>MMM0031</v>
      </c>
      <c r="O247" s="120" t="s">
        <v>781</v>
      </c>
      <c r="P247" s="122">
        <f t="shared" si="16"/>
        <v>0.74296435272045014</v>
      </c>
      <c r="Q247">
        <f t="shared" si="18"/>
        <v>21.32</v>
      </c>
      <c r="R247">
        <f t="shared" si="20"/>
        <v>22.39</v>
      </c>
    </row>
    <row r="248" spans="1:18" ht="51.75" customHeight="1">
      <c r="A248" s="6"/>
      <c r="B248" s="6" t="s">
        <v>782</v>
      </c>
      <c r="C248" s="7" t="s">
        <v>783</v>
      </c>
      <c r="D248" s="8">
        <v>2.99</v>
      </c>
      <c r="E248" s="159">
        <v>44</v>
      </c>
      <c r="F248" s="159">
        <v>15</v>
      </c>
      <c r="G248" s="159">
        <v>3</v>
      </c>
      <c r="H248" s="159">
        <v>0.26</v>
      </c>
      <c r="I248" t="e">
        <f>VLOOKUP(B248,stariCEnik!$B$6:$V$306,5,FALSE)</f>
        <v>#N/A</v>
      </c>
      <c r="J248" s="128">
        <v>6.5</v>
      </c>
      <c r="K248" t="e">
        <v>#N/A</v>
      </c>
      <c r="L248" s="127">
        <f t="shared" si="15"/>
        <v>7.93</v>
      </c>
      <c r="M248" t="e">
        <v>#N/A</v>
      </c>
      <c r="N248" t="str">
        <f>IFERROR(VLOOKUP(B248,stariCEnik!$B$6:$V$306,2,FALSE),REPLACE(B248,1,2,"MM"))</f>
        <v>MMM0031-1</v>
      </c>
      <c r="O248" s="120" t="s">
        <v>784</v>
      </c>
      <c r="P248" s="122">
        <f t="shared" si="16"/>
        <v>1.1739130434782608</v>
      </c>
      <c r="Q248">
        <f t="shared" si="18"/>
        <v>5.98</v>
      </c>
      <c r="R248">
        <f t="shared" si="20"/>
        <v>6.28</v>
      </c>
    </row>
    <row r="249" spans="1:18" ht="63" customHeight="1">
      <c r="A249" s="10"/>
      <c r="B249" s="6" t="s">
        <v>785</v>
      </c>
      <c r="C249" s="7" t="s">
        <v>786</v>
      </c>
      <c r="D249" s="8">
        <v>19.989999999999998</v>
      </c>
      <c r="E249" s="10"/>
      <c r="F249" s="10"/>
      <c r="G249" s="10"/>
      <c r="H249" s="10"/>
      <c r="I249" t="str">
        <f>VLOOKUP(B249,stariCEnik!$B$6:$V$306,5,FALSE)</f>
        <v>Uvod v desetiški sistem, material: les</v>
      </c>
      <c r="J249" s="128">
        <v>42.4</v>
      </c>
      <c r="K249">
        <v>38.44</v>
      </c>
      <c r="L249" s="127">
        <f t="shared" si="15"/>
        <v>51.73</v>
      </c>
      <c r="M249">
        <v>46.9</v>
      </c>
      <c r="N249" t="str">
        <f>IFERROR(VLOOKUP(B249,stariCEnik!$B$6:$V$306,2,FALSE),REPLACE(B249,1,2,"MM"))</f>
        <v>MMM0088</v>
      </c>
      <c r="O249" s="120" t="s">
        <v>787</v>
      </c>
      <c r="P249" s="122">
        <f t="shared" si="16"/>
        <v>1.1210605302651326</v>
      </c>
      <c r="Q249">
        <f t="shared" si="18"/>
        <v>39.979999999999997</v>
      </c>
      <c r="R249">
        <f t="shared" si="20"/>
        <v>41.98</v>
      </c>
    </row>
    <row r="250" spans="1:18" ht="48" customHeight="1">
      <c r="A250" s="6"/>
      <c r="B250" s="6" t="s">
        <v>788</v>
      </c>
      <c r="C250" s="7" t="s">
        <v>789</v>
      </c>
      <c r="D250" s="8">
        <v>43.33</v>
      </c>
      <c r="E250" s="159">
        <v>66</v>
      </c>
      <c r="F250" s="159">
        <v>13</v>
      </c>
      <c r="G250" s="159">
        <v>17</v>
      </c>
      <c r="H250" s="159">
        <v>4.3899999999999997</v>
      </c>
      <c r="I250" t="str">
        <f>VLOOKUP(B250,stariCEnik!$B$6:$V$306,5,FALSE)</f>
        <v>Tabli z ulomki</v>
      </c>
      <c r="J250" s="128">
        <v>92.5</v>
      </c>
      <c r="K250">
        <v>83.33</v>
      </c>
      <c r="L250" s="127">
        <f t="shared" si="15"/>
        <v>112.85</v>
      </c>
      <c r="M250">
        <v>101.66</v>
      </c>
      <c r="N250" t="str">
        <f>IFERROR(VLOOKUP(B250,stariCEnik!$B$6:$V$306,2,FALSE),REPLACE(B250,1,2,"MM"))</f>
        <v>MMM0032</v>
      </c>
      <c r="O250" s="120" t="s">
        <v>790</v>
      </c>
      <c r="P250" s="122">
        <f t="shared" si="16"/>
        <v>1.1347795984306486</v>
      </c>
      <c r="Q250">
        <f t="shared" si="18"/>
        <v>86.66</v>
      </c>
      <c r="R250">
        <f t="shared" si="20"/>
        <v>90.99</v>
      </c>
    </row>
    <row r="251" spans="1:18" ht="48" customHeight="1">
      <c r="A251" s="6"/>
      <c r="B251" s="6" t="s">
        <v>791</v>
      </c>
      <c r="C251" s="7" t="s">
        <v>792</v>
      </c>
      <c r="D251" s="8">
        <v>29.79</v>
      </c>
      <c r="E251" s="159">
        <v>13</v>
      </c>
      <c r="F251" s="159">
        <v>13</v>
      </c>
      <c r="G251" s="159">
        <v>13</v>
      </c>
      <c r="H251" s="159">
        <v>2.8</v>
      </c>
      <c r="I251" t="e">
        <f>VLOOKUP(B251,stariCEnik!$B$6:$V$306,5,FALSE)</f>
        <v>#N/A</v>
      </c>
      <c r="J251" s="128">
        <v>65</v>
      </c>
      <c r="K251" t="e">
        <v>#N/A</v>
      </c>
      <c r="L251" s="127">
        <f t="shared" si="15"/>
        <v>79.3</v>
      </c>
      <c r="M251" t="e">
        <v>#N/A</v>
      </c>
      <c r="N251" t="str">
        <f>IFERROR(VLOOKUP(B251,stariCEnik!$B$6:$V$306,2,FALSE),REPLACE(B251,1,2,"MM"))</f>
        <v>MMM0032-1</v>
      </c>
      <c r="O251" s="120" t="s">
        <v>793</v>
      </c>
      <c r="P251" s="122">
        <f t="shared" si="16"/>
        <v>1.181940248405505</v>
      </c>
      <c r="Q251">
        <f t="shared" si="18"/>
        <v>59.58</v>
      </c>
      <c r="R251">
        <f t="shared" si="20"/>
        <v>62.56</v>
      </c>
    </row>
    <row r="252" spans="1:18" ht="48" customHeight="1">
      <c r="A252" s="6"/>
      <c r="B252" s="6" t="s">
        <v>794</v>
      </c>
      <c r="C252" s="7" t="s">
        <v>795</v>
      </c>
      <c r="D252" s="8">
        <v>15.71</v>
      </c>
      <c r="E252" s="159">
        <v>65</v>
      </c>
      <c r="F252" s="159">
        <v>16</v>
      </c>
      <c r="G252" s="159">
        <v>10</v>
      </c>
      <c r="H252" s="159">
        <v>1.6</v>
      </c>
      <c r="I252" t="e">
        <f>VLOOKUP(B252,stariCEnik!$B$6:$V$306,5,FALSE)</f>
        <v>#N/A</v>
      </c>
      <c r="J252" s="128">
        <v>34</v>
      </c>
      <c r="K252" t="e">
        <v>#N/A</v>
      </c>
      <c r="L252" s="127">
        <f t="shared" si="15"/>
        <v>41.48</v>
      </c>
      <c r="M252" t="e">
        <v>#N/A</v>
      </c>
      <c r="N252" t="str">
        <f>IFERROR(VLOOKUP(B252,stariCEnik!$B$6:$V$306,2,FALSE),REPLACE(B252,1,2,"MM"))</f>
        <v>MMM0032-2</v>
      </c>
      <c r="O252" s="120" t="s">
        <v>796</v>
      </c>
      <c r="P252" s="122">
        <f t="shared" si="16"/>
        <v>1.1642266072565244</v>
      </c>
      <c r="Q252">
        <f t="shared" si="18"/>
        <v>31.42</v>
      </c>
      <c r="R252">
        <f t="shared" si="20"/>
        <v>32.99</v>
      </c>
    </row>
    <row r="253" spans="1:18" ht="44.25" customHeight="1">
      <c r="A253" s="6"/>
      <c r="B253" s="6" t="s">
        <v>797</v>
      </c>
      <c r="C253" s="7" t="s">
        <v>798</v>
      </c>
      <c r="D253" s="8">
        <v>31.66</v>
      </c>
      <c r="E253" s="159">
        <v>14.6</v>
      </c>
      <c r="F253" s="159">
        <v>14.6</v>
      </c>
      <c r="G253" s="159">
        <v>14.6</v>
      </c>
      <c r="H253" s="159">
        <v>2.83</v>
      </c>
      <c r="I253">
        <f>VLOOKUP(B253,stariCEnik!$B$6:$V$306,5,FALSE)</f>
        <v>0</v>
      </c>
      <c r="J253" s="128">
        <v>68</v>
      </c>
      <c r="K253">
        <v>60.88</v>
      </c>
      <c r="L253" s="127">
        <f t="shared" si="15"/>
        <v>82.96</v>
      </c>
      <c r="M253">
        <v>74.27</v>
      </c>
      <c r="N253" t="str">
        <f>IFERROR(VLOOKUP(B253,stariCEnik!$B$6:$V$306,2,FALSE),REPLACE(B253,1,2,"MM"))</f>
        <v>MMM0033</v>
      </c>
      <c r="O253" s="120" t="s">
        <v>799</v>
      </c>
      <c r="P253" s="122">
        <f t="shared" si="16"/>
        <v>1.147820593809223</v>
      </c>
      <c r="Q253">
        <f t="shared" si="18"/>
        <v>63.32</v>
      </c>
      <c r="R253">
        <f t="shared" si="20"/>
        <v>66.489999999999995</v>
      </c>
    </row>
    <row r="254" spans="1:18" ht="34.5" customHeight="1">
      <c r="A254" s="10"/>
      <c r="B254" s="11" t="s">
        <v>800</v>
      </c>
      <c r="C254" s="7" t="s">
        <v>801</v>
      </c>
      <c r="D254" s="8">
        <v>14.19</v>
      </c>
      <c r="E254" s="159">
        <v>13</v>
      </c>
      <c r="F254" s="159">
        <v>13</v>
      </c>
      <c r="G254" s="159">
        <v>13</v>
      </c>
      <c r="H254" s="159">
        <v>1</v>
      </c>
      <c r="I254" t="str">
        <f>VLOOKUP(B254,stariCEnik!$B$6:$V$306,5,FALSE)</f>
        <v>Kovinski trikotniki, deljeni</v>
      </c>
      <c r="J254" s="127">
        <f>ROUND(VLOOKUP(B254,stariCEnik!$B$6:$V$306,6,FALSE),2)</f>
        <v>34.21</v>
      </c>
      <c r="K254">
        <v>34.21</v>
      </c>
      <c r="L254" s="127">
        <f t="shared" si="15"/>
        <v>41.74</v>
      </c>
      <c r="M254">
        <v>41.74</v>
      </c>
      <c r="N254" t="str">
        <f>IFERROR(VLOOKUP(B254,stariCEnik!$B$6:$V$306,2,FALSE),REPLACE(B254,1,2,"MM"))</f>
        <v>MMM0035</v>
      </c>
      <c r="O254" s="120" t="s">
        <v>802</v>
      </c>
      <c r="P254" s="122">
        <f t="shared" si="16"/>
        <v>1.4108527131782949</v>
      </c>
      <c r="Q254">
        <f t="shared" si="18"/>
        <v>28.38</v>
      </c>
      <c r="R254">
        <f t="shared" si="20"/>
        <v>29.8</v>
      </c>
    </row>
    <row r="255" spans="1:18" ht="54" customHeight="1">
      <c r="A255" s="10"/>
      <c r="B255" s="11" t="s">
        <v>803</v>
      </c>
      <c r="C255" s="7" t="s">
        <v>804</v>
      </c>
      <c r="D255" s="8">
        <v>33.33</v>
      </c>
      <c r="E255" s="159">
        <v>14.6</v>
      </c>
      <c r="F255" s="159">
        <v>14.6</v>
      </c>
      <c r="G255" s="159">
        <v>14.6</v>
      </c>
      <c r="H255" s="159">
        <v>2.88</v>
      </c>
      <c r="I255">
        <f>VLOOKUP(B255,stariCEnik!$B$6:$V$306,5,FALSE)</f>
        <v>0</v>
      </c>
      <c r="J255" s="128">
        <f>ROUND(VLOOKUP(B255,stariCEnik!$B$6:$V$306,6,FALSE),2)</f>
        <v>64.099999999999994</v>
      </c>
      <c r="K255">
        <v>64.099999999999994</v>
      </c>
      <c r="L255" s="127">
        <f t="shared" si="15"/>
        <v>78.2</v>
      </c>
      <c r="M255">
        <v>78.2</v>
      </c>
      <c r="N255" t="str">
        <f>IFERROR(VLOOKUP(B255,stariCEnik!$B$6:$V$306,2,FALSE),REPLACE(B255,1,2,"MM"))</f>
        <v>MMM0036</v>
      </c>
      <c r="O255" s="120" t="s">
        <v>805</v>
      </c>
      <c r="P255" s="122">
        <f t="shared" si="16"/>
        <v>0.92319231923192313</v>
      </c>
      <c r="Q255">
        <f t="shared" si="18"/>
        <v>66.66</v>
      </c>
      <c r="R255">
        <f t="shared" si="20"/>
        <v>69.989999999999995</v>
      </c>
    </row>
    <row r="256" spans="1:18" ht="54" customHeight="1">
      <c r="A256" s="10"/>
      <c r="B256" s="11" t="s">
        <v>806</v>
      </c>
      <c r="C256" s="7" t="s">
        <v>807</v>
      </c>
      <c r="D256" s="8">
        <v>83.33</v>
      </c>
      <c r="E256" s="159">
        <v>73</v>
      </c>
      <c r="F256" s="159">
        <v>19</v>
      </c>
      <c r="G256" s="159">
        <v>9.5</v>
      </c>
      <c r="H256" s="159">
        <v>3.52</v>
      </c>
      <c r="I256" t="e">
        <f>VLOOKUP(B256,stariCEnik!$B$6:$V$306,5,FALSE)</f>
        <v>#N/A</v>
      </c>
      <c r="J256" s="128">
        <v>167</v>
      </c>
      <c r="K256" t="e">
        <v>#N/A</v>
      </c>
      <c r="L256" s="127">
        <f t="shared" si="15"/>
        <v>203.74</v>
      </c>
      <c r="M256" t="e">
        <v>#N/A</v>
      </c>
      <c r="N256" t="str">
        <f>IFERROR(VLOOKUP(B256,stariCEnik!$B$6:$V$306,2,FALSE),REPLACE(B256,1,2,"MM"))</f>
        <v>MMM0034</v>
      </c>
      <c r="O256" s="120" t="s">
        <v>808</v>
      </c>
      <c r="P256" s="122">
        <f t="shared" si="16"/>
        <v>1.0040801632065284</v>
      </c>
      <c r="Q256">
        <f t="shared" si="18"/>
        <v>166.66</v>
      </c>
      <c r="R256">
        <f t="shared" si="20"/>
        <v>174.99</v>
      </c>
    </row>
    <row r="257" spans="1:18" ht="54" customHeight="1">
      <c r="A257" s="10"/>
      <c r="B257" s="11" t="s">
        <v>809</v>
      </c>
      <c r="C257" s="7" t="s">
        <v>810</v>
      </c>
      <c r="D257" s="8">
        <v>31.96</v>
      </c>
      <c r="E257" s="159"/>
      <c r="F257" s="159"/>
      <c r="G257" s="159"/>
      <c r="H257" s="159"/>
      <c r="I257" t="e">
        <f>VLOOKUP(B257,stariCEnik!$B$6:$V$306,5,FALSE)</f>
        <v>#N/A</v>
      </c>
      <c r="J257" s="128">
        <v>67</v>
      </c>
      <c r="K257" t="e">
        <v>#N/A</v>
      </c>
      <c r="L257" s="127">
        <f t="shared" si="15"/>
        <v>81.739999999999995</v>
      </c>
      <c r="M257" t="e">
        <v>#N/A</v>
      </c>
      <c r="N257" t="str">
        <f>IFERROR(VLOOKUP(B257,stariCEnik!$B$6:$V$306,2,FALSE),REPLACE(B257,1,2,"MM"))</f>
        <v>MMM0017-2</v>
      </c>
      <c r="O257" s="120" t="s">
        <v>811</v>
      </c>
      <c r="P257" s="122">
        <f t="shared" si="16"/>
        <v>1.0963704630788484</v>
      </c>
      <c r="Q257">
        <f t="shared" si="18"/>
        <v>63.92</v>
      </c>
      <c r="R257">
        <f t="shared" si="20"/>
        <v>67.12</v>
      </c>
    </row>
    <row r="258" spans="1:18" ht="34.5" customHeight="1">
      <c r="A258" s="178"/>
      <c r="B258" s="11" t="s">
        <v>812</v>
      </c>
      <c r="C258" s="7" t="s">
        <v>813</v>
      </c>
      <c r="D258" s="8">
        <v>24.99</v>
      </c>
      <c r="E258" s="159">
        <v>38.5</v>
      </c>
      <c r="F258" s="159">
        <v>18</v>
      </c>
      <c r="G258" s="159">
        <v>12.5</v>
      </c>
      <c r="H258" s="159">
        <v>2.1</v>
      </c>
      <c r="I258" t="str">
        <f>VLOOKUP(B258,stariCEnik!$B$6:$V$306,5,FALSE)</f>
        <v>Geometrijska telesa</v>
      </c>
      <c r="J258" s="128">
        <v>53</v>
      </c>
      <c r="K258">
        <v>44.34</v>
      </c>
      <c r="L258" s="127">
        <f t="shared" si="15"/>
        <v>64.66</v>
      </c>
      <c r="M258">
        <v>54.09</v>
      </c>
      <c r="N258" t="str">
        <f>IFERROR(VLOOKUP(B258,stariCEnik!$B$6:$V$306,2,FALSE),REPLACE(B258,1,2,"MM"))</f>
        <v>MMM0037</v>
      </c>
      <c r="O258" s="120" t="s">
        <v>814</v>
      </c>
      <c r="P258" s="122">
        <f t="shared" si="16"/>
        <v>1.1208483393357342</v>
      </c>
      <c r="Q258">
        <f t="shared" si="18"/>
        <v>49.98</v>
      </c>
      <c r="R258">
        <f t="shared" si="20"/>
        <v>52.48</v>
      </c>
    </row>
    <row r="259" spans="1:18" ht="43.5" customHeight="1">
      <c r="A259" s="178"/>
      <c r="B259" s="12" t="s">
        <v>815</v>
      </c>
      <c r="C259" s="7" t="s">
        <v>816</v>
      </c>
      <c r="D259" s="8">
        <v>55.68</v>
      </c>
      <c r="E259" s="159">
        <v>38.5</v>
      </c>
      <c r="F259" s="159">
        <v>18</v>
      </c>
      <c r="G259" s="159">
        <v>12.5</v>
      </c>
      <c r="H259" s="159">
        <v>2.1</v>
      </c>
      <c r="I259" t="str">
        <f>VLOOKUP(B259,stariCEnik!$B$6:$V$306,5,FALSE)</f>
        <v>Geometrijska telesa-bukev</v>
      </c>
      <c r="J259" s="128">
        <v>117</v>
      </c>
      <c r="K259">
        <v>58.45</v>
      </c>
      <c r="L259" s="127">
        <f t="shared" ref="L259:L322" si="21">ROUND(J259*1.22,2)</f>
        <v>142.74</v>
      </c>
      <c r="M259">
        <v>71.31</v>
      </c>
      <c r="N259" t="str">
        <f>IFERROR(VLOOKUP(B259,stariCEnik!$B$6:$V$306,2,FALSE),REPLACE(B259,1,2,"MM"))</f>
        <v>MMM0037 (beech)</v>
      </c>
      <c r="O259" s="120" t="s">
        <v>817</v>
      </c>
      <c r="P259" s="122">
        <f t="shared" ref="P259:P322" si="22">J259/D259-1</f>
        <v>1.1012931034482758</v>
      </c>
      <c r="Q259">
        <f t="shared" ref="Q259:Q322" si="23">D259*2</f>
        <v>111.36</v>
      </c>
      <c r="R259">
        <f t="shared" si="20"/>
        <v>116.93</v>
      </c>
    </row>
    <row r="260" spans="1:18" ht="57.75" customHeight="1">
      <c r="A260" s="10"/>
      <c r="B260" s="11" t="s">
        <v>818</v>
      </c>
      <c r="C260" s="7" t="s">
        <v>819</v>
      </c>
      <c r="D260" s="8">
        <v>4.37</v>
      </c>
      <c r="E260" s="10"/>
      <c r="F260" s="10"/>
      <c r="G260" s="10"/>
      <c r="H260" s="10"/>
      <c r="I260" t="str">
        <f>VLOOKUP(B260,stariCEnik!$B$6:$V$306,5,FALSE)</f>
        <v>Osnovne ploskve za geometrijska telesa</v>
      </c>
      <c r="J260" s="127">
        <f>ROUND(VLOOKUP(B260,stariCEnik!$B$6:$V$306,6,FALSE),2)</f>
        <v>8.85</v>
      </c>
      <c r="K260">
        <v>8.85</v>
      </c>
      <c r="L260" s="127">
        <f t="shared" si="21"/>
        <v>10.8</v>
      </c>
      <c r="M260">
        <v>10.8</v>
      </c>
      <c r="N260" t="str">
        <f>IFERROR(VLOOKUP(B260,stariCEnik!$B$6:$V$306,2,FALSE),REPLACE(B260,1,2,"MM"))</f>
        <v>MMM0038</v>
      </c>
      <c r="O260" s="120" t="s">
        <v>820</v>
      </c>
      <c r="P260" s="122">
        <f t="shared" si="22"/>
        <v>1.0251716247139586</v>
      </c>
      <c r="Q260">
        <f t="shared" si="23"/>
        <v>8.74</v>
      </c>
      <c r="R260">
        <f t="shared" si="20"/>
        <v>9.18</v>
      </c>
    </row>
    <row r="261" spans="1:18" ht="57.75" customHeight="1">
      <c r="A261" s="10"/>
      <c r="B261" s="11" t="s">
        <v>821</v>
      </c>
      <c r="C261" s="7" t="s">
        <v>822</v>
      </c>
      <c r="D261" s="8">
        <v>12.58</v>
      </c>
      <c r="E261" s="159">
        <v>35.4</v>
      </c>
      <c r="F261" s="159">
        <v>16.5</v>
      </c>
      <c r="G261" s="159">
        <v>8</v>
      </c>
      <c r="H261" s="159">
        <v>1.85</v>
      </c>
      <c r="I261" t="e">
        <f>VLOOKUP(B261,stariCEnik!$B$6:$V$306,5,FALSE)</f>
        <v>#N/A</v>
      </c>
      <c r="J261" s="128">
        <v>26.8</v>
      </c>
      <c r="K261" t="e">
        <v>#N/A</v>
      </c>
      <c r="L261" s="127">
        <f t="shared" si="21"/>
        <v>32.700000000000003</v>
      </c>
      <c r="M261" t="e">
        <v>#N/A</v>
      </c>
      <c r="N261" t="str">
        <f>IFERROR(VLOOKUP(B261,stariCEnik!$B$6:$V$306,2,FALSE),REPLACE(B261,1,2,"MM"))</f>
        <v>MMM0039</v>
      </c>
      <c r="O261" s="120" t="s">
        <v>823</v>
      </c>
      <c r="P261" s="122">
        <f t="shared" si="22"/>
        <v>1.1303656597774245</v>
      </c>
      <c r="Q261">
        <f t="shared" si="23"/>
        <v>25.16</v>
      </c>
      <c r="R261">
        <f t="shared" si="20"/>
        <v>26.42</v>
      </c>
    </row>
    <row r="262" spans="1:18" ht="45.75" customHeight="1">
      <c r="A262" s="10"/>
      <c r="B262" s="11" t="s">
        <v>824</v>
      </c>
      <c r="C262" s="7" t="s">
        <v>825</v>
      </c>
      <c r="D262" s="8">
        <v>17.989999999999998</v>
      </c>
      <c r="E262" s="10"/>
      <c r="F262" s="10"/>
      <c r="G262" s="10"/>
      <c r="H262" s="10"/>
      <c r="I262" t="str">
        <f>VLOOKUP(B262,stariCEnik!$B$6:$V$306,5,FALSE)</f>
        <v>Igra Gosenica -seštevanje</v>
      </c>
      <c r="J262" s="128">
        <v>38</v>
      </c>
      <c r="K262">
        <v>34.6</v>
      </c>
      <c r="L262" s="127">
        <f t="shared" si="21"/>
        <v>46.36</v>
      </c>
      <c r="M262">
        <v>42.21</v>
      </c>
      <c r="N262" t="str">
        <f>IFERROR(VLOOKUP(B262,stariCEnik!$B$6:$V$306,2,FALSE),REPLACE(B262,1,2,"MM"))</f>
        <v>MMM0040</v>
      </c>
      <c r="O262" s="120" t="s">
        <v>826</v>
      </c>
      <c r="P262" s="122">
        <f t="shared" si="22"/>
        <v>1.1122846025569761</v>
      </c>
      <c r="Q262">
        <f t="shared" si="23"/>
        <v>35.979999999999997</v>
      </c>
      <c r="R262">
        <f t="shared" si="20"/>
        <v>37.78</v>
      </c>
    </row>
    <row r="263" spans="1:18" ht="52.5" customHeight="1">
      <c r="A263" s="10"/>
      <c r="B263" s="11" t="s">
        <v>827</v>
      </c>
      <c r="C263" s="7" t="s">
        <v>828</v>
      </c>
      <c r="D263" s="8">
        <v>21.66</v>
      </c>
      <c r="E263" s="10"/>
      <c r="F263" s="10"/>
      <c r="G263" s="10"/>
      <c r="H263" s="10"/>
      <c r="I263" t="str">
        <f>VLOOKUP(B263,stariCEnik!$B$6:$V$306,5,FALSE)</f>
        <v>Igra Gosenica - odštevanje</v>
      </c>
      <c r="J263" s="128">
        <v>46</v>
      </c>
      <c r="K263">
        <v>41.65</v>
      </c>
      <c r="L263" s="127">
        <f t="shared" si="21"/>
        <v>56.12</v>
      </c>
      <c r="M263">
        <v>50.81</v>
      </c>
      <c r="N263" t="str">
        <f>IFERROR(VLOOKUP(B263,stariCEnik!$B$6:$V$306,2,FALSE),REPLACE(B263,1,2,"MM"))</f>
        <v>MMM0041</v>
      </c>
      <c r="O263" s="120" t="s">
        <v>829</v>
      </c>
      <c r="P263" s="122">
        <f t="shared" si="22"/>
        <v>1.1237303785780242</v>
      </c>
      <c r="Q263">
        <f t="shared" si="23"/>
        <v>43.32</v>
      </c>
      <c r="R263">
        <f t="shared" si="20"/>
        <v>45.49</v>
      </c>
    </row>
    <row r="264" spans="1:18" ht="57.75" customHeight="1">
      <c r="A264" s="10"/>
      <c r="B264" s="11" t="s">
        <v>830</v>
      </c>
      <c r="C264" s="7" t="s">
        <v>831</v>
      </c>
      <c r="D264" s="8">
        <v>17.489999999999998</v>
      </c>
      <c r="E264" s="159">
        <v>35</v>
      </c>
      <c r="F264" s="159">
        <v>10.199999999999999</v>
      </c>
      <c r="G264" s="159">
        <v>9</v>
      </c>
      <c r="H264" s="159">
        <v>0.7</v>
      </c>
      <c r="I264" t="str">
        <f>VLOOKUP(B264,stariCEnik!$B$6:$V$306,5,FALSE)</f>
        <v>Barvna zrnain tabla za obešanje</v>
      </c>
      <c r="J264" s="128">
        <v>37</v>
      </c>
      <c r="K264">
        <v>15.45</v>
      </c>
      <c r="L264" s="127">
        <f t="shared" si="21"/>
        <v>45.14</v>
      </c>
      <c r="M264">
        <v>18.850000000000001</v>
      </c>
      <c r="N264" t="str">
        <f>IFERROR(VLOOKUP(B264,stariCEnik!$B$6:$V$306,2,FALSE),REPLACE(B264,1,2,"MM"))</f>
        <v>MMM0042</v>
      </c>
      <c r="O264" s="120" t="s">
        <v>832</v>
      </c>
      <c r="P264" s="122">
        <f t="shared" si="22"/>
        <v>1.115494568324757</v>
      </c>
      <c r="Q264">
        <f t="shared" si="23"/>
        <v>34.979999999999997</v>
      </c>
      <c r="R264">
        <f t="shared" si="20"/>
        <v>36.729999999999997</v>
      </c>
    </row>
    <row r="265" spans="1:18" ht="57.75" customHeight="1">
      <c r="A265" s="10"/>
      <c r="B265" s="11" t="s">
        <v>833</v>
      </c>
      <c r="C265" s="7" t="s">
        <v>834</v>
      </c>
      <c r="D265" s="8">
        <v>18.96</v>
      </c>
      <c r="E265" s="10"/>
      <c r="F265" s="10"/>
      <c r="G265" s="10"/>
      <c r="H265" s="10"/>
      <c r="I265" t="str">
        <f>VLOOKUP(B265,stariCEnik!$B$6:$V$306,5,FALSE)</f>
        <v>Barvne verige</v>
      </c>
      <c r="J265" s="128">
        <v>40</v>
      </c>
      <c r="K265">
        <v>12.81</v>
      </c>
      <c r="L265" s="127">
        <f t="shared" si="21"/>
        <v>48.8</v>
      </c>
      <c r="M265">
        <v>15.63</v>
      </c>
      <c r="N265" t="str">
        <f>IFERROR(VLOOKUP(B265,stariCEnik!$B$6:$V$306,2,FALSE),REPLACE(B265,1,2,"MM"))</f>
        <v>MMM0042-1</v>
      </c>
      <c r="O265" s="120" t="s">
        <v>835</v>
      </c>
      <c r="P265" s="122">
        <f t="shared" si="22"/>
        <v>1.109704641350211</v>
      </c>
      <c r="Q265">
        <f t="shared" si="23"/>
        <v>37.92</v>
      </c>
      <c r="R265">
        <f t="shared" si="20"/>
        <v>39.82</v>
      </c>
    </row>
    <row r="266" spans="1:18" ht="57" customHeight="1">
      <c r="A266" s="10"/>
      <c r="B266" s="11" t="s">
        <v>836</v>
      </c>
      <c r="C266" s="7" t="s">
        <v>837</v>
      </c>
      <c r="D266" s="8">
        <v>4.99</v>
      </c>
      <c r="E266" s="10"/>
      <c r="F266" s="10"/>
      <c r="G266" s="10"/>
      <c r="H266" s="10"/>
      <c r="I266" t="str">
        <f>VLOOKUP(B266,stariCEnik!$B$6:$V$306,5,FALSE)</f>
        <v>Barvne ploskve</v>
      </c>
      <c r="J266" s="128">
        <v>10.6</v>
      </c>
      <c r="K266">
        <v>12.8</v>
      </c>
      <c r="L266" s="127">
        <f t="shared" si="21"/>
        <v>12.93</v>
      </c>
      <c r="M266">
        <v>15.62</v>
      </c>
      <c r="N266" t="str">
        <f>IFERROR(VLOOKUP(B266,stariCEnik!$B$6:$V$306,2,FALSE),REPLACE(B266,1,2,"MM"))</f>
        <v>MMM0043</v>
      </c>
      <c r="O266" s="120" t="s">
        <v>838</v>
      </c>
      <c r="P266" s="122">
        <f t="shared" si="22"/>
        <v>1.1242484969939879</v>
      </c>
      <c r="Q266">
        <f t="shared" si="23"/>
        <v>9.98</v>
      </c>
      <c r="R266">
        <f t="shared" si="20"/>
        <v>10.48</v>
      </c>
    </row>
    <row r="267" spans="1:18" ht="49.5" customHeight="1">
      <c r="A267" s="10"/>
      <c r="B267" s="11" t="s">
        <v>839</v>
      </c>
      <c r="C267" s="7" t="s">
        <v>840</v>
      </c>
      <c r="D267" s="8">
        <v>11.33</v>
      </c>
      <c r="E267" s="159">
        <v>8</v>
      </c>
      <c r="F267" s="159">
        <v>8</v>
      </c>
      <c r="G267" s="159">
        <v>8</v>
      </c>
      <c r="H267" s="159">
        <v>0.4</v>
      </c>
      <c r="I267" t="str">
        <f>VLOOKUP(B267,stariCEnik!$B$6:$V$306,5,FALSE)</f>
        <v>Tisočica, material:perlice</v>
      </c>
      <c r="J267" s="127">
        <f>ROUND(VLOOKUP(B267,stariCEnik!$B$6:$V$306,6,FALSE),2)</f>
        <v>23.52</v>
      </c>
      <c r="K267">
        <v>23.52</v>
      </c>
      <c r="L267" s="127">
        <f t="shared" si="21"/>
        <v>28.69</v>
      </c>
      <c r="M267">
        <v>28.69</v>
      </c>
      <c r="N267" t="str">
        <f>IFERROR(VLOOKUP(B267,stariCEnik!$B$6:$V$306,2,FALSE),REPLACE(B267,1,2,"MM"))</f>
        <v>MMM0044</v>
      </c>
      <c r="O267" s="120" t="s">
        <v>841</v>
      </c>
      <c r="P267" s="122">
        <f t="shared" si="22"/>
        <v>1.0759046778464252</v>
      </c>
      <c r="Q267">
        <f t="shared" si="23"/>
        <v>22.66</v>
      </c>
      <c r="R267">
        <f t="shared" si="20"/>
        <v>23.79</v>
      </c>
    </row>
    <row r="268" spans="1:18" ht="39" customHeight="1">
      <c r="A268" s="10"/>
      <c r="B268" s="11" t="s">
        <v>842</v>
      </c>
      <c r="C268" s="7" t="s">
        <v>843</v>
      </c>
      <c r="D268" s="8">
        <v>16.329999999999998</v>
      </c>
      <c r="E268" s="159">
        <v>30.2</v>
      </c>
      <c r="F268" s="159">
        <v>11.6</v>
      </c>
      <c r="G268" s="159">
        <v>8.5</v>
      </c>
      <c r="H268" s="159">
        <v>0.7</v>
      </c>
      <c r="I268" t="str">
        <f>VLOOKUP(B268,stariCEnik!$B$6:$V$306,5,FALSE)</f>
        <v>Predstavitveni pladenj, material:perlice</v>
      </c>
      <c r="J268" s="128">
        <v>34.29</v>
      </c>
      <c r="K268">
        <v>31.4</v>
      </c>
      <c r="L268" s="127">
        <f t="shared" si="21"/>
        <v>41.83</v>
      </c>
      <c r="M268">
        <v>38.31</v>
      </c>
      <c r="N268" t="str">
        <f>IFERROR(VLOOKUP(B268,stariCEnik!$B$6:$V$306,2,FALSE),REPLACE(B268,1,2,"MM"))</f>
        <v>MMM0045</v>
      </c>
      <c r="O268" s="120" t="s">
        <v>844</v>
      </c>
      <c r="P268" s="122">
        <f t="shared" si="22"/>
        <v>1.0998162890385794</v>
      </c>
      <c r="Q268">
        <f t="shared" si="23"/>
        <v>32.659999999999997</v>
      </c>
      <c r="R268">
        <f t="shared" si="20"/>
        <v>34.29</v>
      </c>
    </row>
    <row r="269" spans="1:18" ht="49.5" customHeight="1">
      <c r="A269" s="10"/>
      <c r="B269" s="11" t="s">
        <v>845</v>
      </c>
      <c r="C269" s="7" t="s">
        <v>846</v>
      </c>
      <c r="D269" s="8">
        <v>24.19</v>
      </c>
      <c r="E269" s="159">
        <v>40.5</v>
      </c>
      <c r="F269" s="159">
        <v>14</v>
      </c>
      <c r="G269" s="159">
        <v>8.5</v>
      </c>
      <c r="H269" s="159">
        <v>1.6</v>
      </c>
      <c r="I269" t="str">
        <f>VLOOKUP(B269,stariCEnik!$B$6:$V$306,5,FALSE)</f>
        <v>Uvod v decimalne simbole, pladenj</v>
      </c>
      <c r="J269" s="128">
        <v>50.8</v>
      </c>
      <c r="K269">
        <v>46.52</v>
      </c>
      <c r="L269" s="127">
        <f t="shared" si="21"/>
        <v>61.98</v>
      </c>
      <c r="M269">
        <v>56.75</v>
      </c>
      <c r="N269" t="str">
        <f>IFERROR(VLOOKUP(B269,stariCEnik!$B$6:$V$306,2,FALSE),REPLACE(B269,1,2,"MM"))</f>
        <v>MMM0046</v>
      </c>
      <c r="O269" s="120" t="s">
        <v>847</v>
      </c>
      <c r="P269" s="122">
        <f t="shared" si="22"/>
        <v>1.1000413393964448</v>
      </c>
      <c r="Q269">
        <f t="shared" si="23"/>
        <v>48.38</v>
      </c>
      <c r="R269">
        <f t="shared" si="20"/>
        <v>50.8</v>
      </c>
    </row>
    <row r="270" spans="1:18" ht="45.75" customHeight="1">
      <c r="A270" s="10"/>
      <c r="B270" s="11" t="s">
        <v>848</v>
      </c>
      <c r="C270" s="7" t="s">
        <v>849</v>
      </c>
      <c r="D270" s="8">
        <v>17.5</v>
      </c>
      <c r="E270" s="159">
        <v>27.9</v>
      </c>
      <c r="F270" s="159">
        <v>20.9</v>
      </c>
      <c r="G270" s="159">
        <v>6.9</v>
      </c>
      <c r="H270" s="159">
        <v>0.98</v>
      </c>
      <c r="I270" t="str">
        <f>VLOOKUP(B270,stariCEnik!$B$6:$V$306,5,FALSE)</f>
        <v>Veriga 100 in 1000</v>
      </c>
      <c r="J270" s="128">
        <v>36.75</v>
      </c>
      <c r="K270">
        <v>33.65</v>
      </c>
      <c r="L270" s="127">
        <f t="shared" si="21"/>
        <v>44.84</v>
      </c>
      <c r="M270">
        <v>41.05</v>
      </c>
      <c r="N270" t="str">
        <f>IFERROR(VLOOKUP(B270,stariCEnik!$B$6:$V$306,2,FALSE),REPLACE(B270,1,2,"MM"))</f>
        <v>MMM0047</v>
      </c>
      <c r="O270" s="120" t="s">
        <v>850</v>
      </c>
      <c r="P270" s="122">
        <f t="shared" si="22"/>
        <v>1.1000000000000001</v>
      </c>
      <c r="Q270">
        <f t="shared" si="23"/>
        <v>35</v>
      </c>
      <c r="R270">
        <f t="shared" si="20"/>
        <v>36.75</v>
      </c>
    </row>
    <row r="271" spans="1:18" ht="48.75" customHeight="1">
      <c r="A271" s="10"/>
      <c r="B271" s="11" t="s">
        <v>851</v>
      </c>
      <c r="C271" s="7" t="s">
        <v>852</v>
      </c>
      <c r="D271" s="8">
        <v>4.71</v>
      </c>
      <c r="E271" s="159">
        <v>13.7</v>
      </c>
      <c r="F271" s="159">
        <v>13</v>
      </c>
      <c r="G271" s="159">
        <v>2.7</v>
      </c>
      <c r="H271" s="159">
        <v>0.17</v>
      </c>
      <c r="I271" t="str">
        <f>VLOOKUP(B271,stariCEnik!$B$6:$V$306,5,FALSE)</f>
        <v>Enice in desetice</v>
      </c>
      <c r="J271" s="128">
        <v>9.9</v>
      </c>
      <c r="K271">
        <v>7.39</v>
      </c>
      <c r="L271" s="127">
        <f t="shared" si="21"/>
        <v>12.08</v>
      </c>
      <c r="M271">
        <v>9.02</v>
      </c>
      <c r="N271" t="str">
        <f>IFERROR(VLOOKUP(B271,stariCEnik!$B$6:$V$306,2,FALSE),REPLACE(B271,1,2,"MM"))</f>
        <v>MMM0048</v>
      </c>
      <c r="O271" s="120" t="s">
        <v>853</v>
      </c>
      <c r="P271" s="122">
        <f t="shared" si="22"/>
        <v>1.1019108280254777</v>
      </c>
      <c r="Q271">
        <f t="shared" si="23"/>
        <v>9.42</v>
      </c>
      <c r="R271">
        <f t="shared" si="20"/>
        <v>9.89</v>
      </c>
    </row>
    <row r="272" spans="1:18" ht="47.25" customHeight="1">
      <c r="A272" s="10"/>
      <c r="B272" s="11" t="s">
        <v>854</v>
      </c>
      <c r="C272" s="7" t="s">
        <v>855</v>
      </c>
      <c r="D272" s="8">
        <v>3.99</v>
      </c>
      <c r="E272" s="159">
        <v>13.7</v>
      </c>
      <c r="F272" s="159">
        <v>13</v>
      </c>
      <c r="G272" s="159">
        <v>2.7</v>
      </c>
      <c r="H272" s="159">
        <v>0.15</v>
      </c>
      <c r="I272" t="str">
        <f>VLOOKUP(B272,stariCEnik!$B$6:$V$306,5,FALSE)</f>
        <v>Barvna zrna in desetice</v>
      </c>
      <c r="J272" s="128">
        <v>8.3800000000000008</v>
      </c>
      <c r="K272">
        <v>7.04</v>
      </c>
      <c r="L272" s="127">
        <f t="shared" si="21"/>
        <v>10.220000000000001</v>
      </c>
      <c r="M272">
        <v>8.59</v>
      </c>
      <c r="N272" t="str">
        <f>IFERROR(VLOOKUP(B272,stariCEnik!$B$6:$V$306,2,FALSE),REPLACE(B272,1,2,"MM"))</f>
        <v>MMM0049</v>
      </c>
      <c r="O272" s="120" t="s">
        <v>856</v>
      </c>
      <c r="P272" s="122">
        <f t="shared" si="22"/>
        <v>1.100250626566416</v>
      </c>
      <c r="Q272">
        <f t="shared" si="23"/>
        <v>7.98</v>
      </c>
      <c r="R272">
        <f t="shared" si="20"/>
        <v>8.3800000000000008</v>
      </c>
    </row>
    <row r="273" spans="1:18" ht="43.5" customHeight="1">
      <c r="A273" s="10"/>
      <c r="B273" s="11" t="s">
        <v>857</v>
      </c>
      <c r="C273" s="7" t="s">
        <v>858</v>
      </c>
      <c r="D273" s="8">
        <v>43.73</v>
      </c>
      <c r="E273" s="159">
        <v>32.200000000000003</v>
      </c>
      <c r="F273" s="159">
        <v>26.7</v>
      </c>
      <c r="G273" s="159">
        <v>4.5</v>
      </c>
      <c r="H273" s="159">
        <v>1.57</v>
      </c>
      <c r="I273" t="str">
        <f>VLOOKUP(B273,stariCEnik!$B$6:$V$306,5,FALSE)</f>
        <v>Komplet barvnih palčk, material:perlice</v>
      </c>
      <c r="J273" s="128">
        <v>91.83</v>
      </c>
      <c r="K273">
        <v>85.54</v>
      </c>
      <c r="L273" s="127">
        <f t="shared" si="21"/>
        <v>112.03</v>
      </c>
      <c r="M273">
        <v>104.36</v>
      </c>
      <c r="N273" t="str">
        <f>IFERROR(VLOOKUP(B273,stariCEnik!$B$6:$V$306,2,FALSE),REPLACE(B273,1,2,"MM"))</f>
        <v>MMM0050</v>
      </c>
      <c r="O273" s="120" t="s">
        <v>859</v>
      </c>
      <c r="P273" s="122">
        <f t="shared" si="22"/>
        <v>1.0999313972101534</v>
      </c>
      <c r="Q273">
        <f t="shared" si="23"/>
        <v>87.46</v>
      </c>
      <c r="R273">
        <f t="shared" si="20"/>
        <v>91.83</v>
      </c>
    </row>
    <row r="274" spans="1:18" ht="42.75" customHeight="1">
      <c r="A274" s="10"/>
      <c r="B274" s="11" t="s">
        <v>860</v>
      </c>
      <c r="C274" s="7" t="s">
        <v>861</v>
      </c>
      <c r="D274" s="8">
        <v>16.989999999999998</v>
      </c>
      <c r="E274" s="159">
        <v>41</v>
      </c>
      <c r="F274" s="159">
        <v>14.5</v>
      </c>
      <c r="G274" s="159">
        <v>6</v>
      </c>
      <c r="H274" s="159">
        <v>0.87</v>
      </c>
      <c r="I274" t="str">
        <f>VLOOKUP(B274,stariCEnik!$B$6:$V$306,5,FALSE)</f>
        <v>Igra Gosenica-seštevanje, novo</v>
      </c>
      <c r="J274" s="128">
        <v>35.68</v>
      </c>
      <c r="K274">
        <v>32.67</v>
      </c>
      <c r="L274" s="127">
        <f t="shared" si="21"/>
        <v>43.53</v>
      </c>
      <c r="M274">
        <v>39.86</v>
      </c>
      <c r="N274" t="str">
        <f>IFERROR(VLOOKUP(B274,stariCEnik!$B$6:$V$306,2,FALSE),REPLACE(B274,1,2,"MM"))</f>
        <v>MMM0080</v>
      </c>
      <c r="O274" s="120" t="s">
        <v>862</v>
      </c>
      <c r="P274" s="122">
        <f t="shared" si="22"/>
        <v>1.1000588581518542</v>
      </c>
      <c r="Q274">
        <f t="shared" si="23"/>
        <v>33.979999999999997</v>
      </c>
      <c r="R274">
        <f t="shared" si="20"/>
        <v>35.68</v>
      </c>
    </row>
    <row r="275" spans="1:18" ht="52.5" customHeight="1">
      <c r="A275" s="10"/>
      <c r="B275" s="11" t="s">
        <v>863</v>
      </c>
      <c r="C275" s="7" t="s">
        <v>864</v>
      </c>
      <c r="D275" s="8">
        <v>21.89</v>
      </c>
      <c r="E275" s="159">
        <v>41</v>
      </c>
      <c r="F275" s="159">
        <v>14.6</v>
      </c>
      <c r="G275" s="159">
        <v>5.8</v>
      </c>
      <c r="H275" s="159">
        <v>1.1000000000000001</v>
      </c>
      <c r="I275" t="str">
        <f>VLOOKUP(B275,stariCEnik!$B$6:$V$306,5,FALSE)</f>
        <v>Igra Gosenica-odštevanje, novo</v>
      </c>
      <c r="J275" s="128">
        <v>45.97</v>
      </c>
      <c r="K275">
        <v>42.1</v>
      </c>
      <c r="L275" s="127">
        <f t="shared" si="21"/>
        <v>56.08</v>
      </c>
      <c r="M275">
        <v>51.36</v>
      </c>
      <c r="N275" t="str">
        <f>IFERROR(VLOOKUP(B275,stariCEnik!$B$6:$V$306,2,FALSE),REPLACE(B275,1,2,"MM"))</f>
        <v>MMM0081</v>
      </c>
      <c r="O275" s="120" t="s">
        <v>865</v>
      </c>
      <c r="P275" s="122">
        <f t="shared" si="22"/>
        <v>1.1000456829602556</v>
      </c>
      <c r="Q275">
        <f t="shared" si="23"/>
        <v>43.78</v>
      </c>
      <c r="R275">
        <f t="shared" si="20"/>
        <v>45.97</v>
      </c>
    </row>
    <row r="276" spans="1:18" ht="64.5" customHeight="1">
      <c r="A276" s="10"/>
      <c r="B276" s="11" t="s">
        <v>866</v>
      </c>
      <c r="C276" s="7" t="s">
        <v>867</v>
      </c>
      <c r="D276" s="8">
        <v>35.49</v>
      </c>
      <c r="E276" s="159">
        <v>35</v>
      </c>
      <c r="F276" s="159">
        <v>23</v>
      </c>
      <c r="G276" s="159">
        <v>4.9000000000000004</v>
      </c>
      <c r="H276" s="159">
        <v>1.39</v>
      </c>
      <c r="I276" t="str">
        <f>VLOOKUP(B276,stariCEnik!$B$6:$V$306,5,FALSE)</f>
        <v>Igra Gosenica-negativna</v>
      </c>
      <c r="J276" s="128">
        <v>74.53</v>
      </c>
      <c r="K276">
        <v>55.84</v>
      </c>
      <c r="L276" s="127">
        <f t="shared" si="21"/>
        <v>90.93</v>
      </c>
      <c r="M276">
        <v>68.12</v>
      </c>
      <c r="N276" t="str">
        <f>IFERROR(VLOOKUP(B276,stariCEnik!$B$6:$V$306,2,FALSE),REPLACE(B276,1,2,"MM"))</f>
        <v>MMM0082</v>
      </c>
      <c r="O276" s="120" t="s">
        <v>868</v>
      </c>
      <c r="P276" s="122">
        <f t="shared" si="22"/>
        <v>1.1000281769512537</v>
      </c>
      <c r="Q276">
        <f t="shared" si="23"/>
        <v>70.98</v>
      </c>
      <c r="R276">
        <f t="shared" si="20"/>
        <v>74.53</v>
      </c>
    </row>
    <row r="277" spans="1:18" ht="61.5" customHeight="1">
      <c r="A277" s="10"/>
      <c r="B277" s="11" t="s">
        <v>869</v>
      </c>
      <c r="C277" s="7" t="s">
        <v>870</v>
      </c>
      <c r="D277" s="8">
        <v>7.49</v>
      </c>
      <c r="E277" s="10"/>
      <c r="F277" s="10"/>
      <c r="G277" s="10"/>
      <c r="H277" s="10"/>
      <c r="I277" t="str">
        <f>VLOOKUP(B277,stariCEnik!$B$6:$V$306,5,FALSE)</f>
        <v>Kontrolne barvne palčke</v>
      </c>
      <c r="J277" s="127">
        <f>ROUND(VLOOKUP(B277,stariCEnik!$B$6:$V$306,6,FALSE),2)</f>
        <v>22.41</v>
      </c>
      <c r="K277">
        <v>22.41</v>
      </c>
      <c r="L277" s="127">
        <f t="shared" si="21"/>
        <v>27.34</v>
      </c>
      <c r="M277">
        <v>27.34</v>
      </c>
      <c r="N277" t="str">
        <f>IFERROR(VLOOKUP(B277,stariCEnik!$B$6:$V$306,2,FALSE),REPLACE(B277,1,2,"MM"))</f>
        <v>MMM0083</v>
      </c>
      <c r="O277" s="120" t="s">
        <v>871</v>
      </c>
      <c r="P277" s="122">
        <f t="shared" si="22"/>
        <v>1.9919893190921227</v>
      </c>
      <c r="Q277">
        <f t="shared" si="23"/>
        <v>14.98</v>
      </c>
      <c r="R277">
        <f t="shared" si="20"/>
        <v>15.73</v>
      </c>
    </row>
    <row r="278" spans="1:18" ht="51.75" customHeight="1">
      <c r="A278" s="10"/>
      <c r="B278" s="11" t="s">
        <v>872</v>
      </c>
      <c r="C278" s="7" t="s">
        <v>834</v>
      </c>
      <c r="D278" s="8">
        <v>25.17</v>
      </c>
      <c r="E278" s="159">
        <v>24</v>
      </c>
      <c r="F278" s="159">
        <v>18.5</v>
      </c>
      <c r="G278" s="159">
        <v>4.5</v>
      </c>
      <c r="H278" s="159">
        <v>0.69</v>
      </c>
      <c r="I278" t="str">
        <f>VLOOKUP(B278,stariCEnik!$B$6:$V$306,5,FALSE)</f>
        <v>Barvne verige od 1-1000</v>
      </c>
      <c r="J278" s="128">
        <v>53</v>
      </c>
      <c r="K278">
        <v>43.45</v>
      </c>
      <c r="L278" s="127">
        <f t="shared" si="21"/>
        <v>64.66</v>
      </c>
      <c r="M278">
        <v>53.01</v>
      </c>
      <c r="N278" t="str">
        <f>IFERROR(VLOOKUP(B278,stariCEnik!$B$6:$V$306,2,FALSE),REPLACE(B278,1,2,"MM"))</f>
        <v>MMM0084</v>
      </c>
      <c r="O278" s="120" t="s">
        <v>873</v>
      </c>
      <c r="P278" s="122">
        <f t="shared" si="22"/>
        <v>1.1056813667063965</v>
      </c>
      <c r="Q278">
        <f t="shared" si="23"/>
        <v>50.34</v>
      </c>
      <c r="R278">
        <f t="shared" si="20"/>
        <v>52.86</v>
      </c>
    </row>
    <row r="279" spans="1:18" ht="54" customHeight="1">
      <c r="A279" s="10"/>
      <c r="B279" s="11" t="s">
        <v>874</v>
      </c>
      <c r="C279" s="7" t="s">
        <v>875</v>
      </c>
      <c r="D279" s="8">
        <v>34.159999999999997</v>
      </c>
      <c r="E279" s="159">
        <v>43</v>
      </c>
      <c r="F279" s="159">
        <v>30.5</v>
      </c>
      <c r="G279" s="159">
        <v>4</v>
      </c>
      <c r="H279" s="159">
        <v>1.47</v>
      </c>
      <c r="I279" t="str">
        <f>VLOOKUP(B279,stariCEnik!$B$6:$V$306,5,FALSE)</f>
        <v>Geometrične palčke</v>
      </c>
      <c r="J279" s="128">
        <v>72</v>
      </c>
      <c r="K279">
        <v>65.69</v>
      </c>
      <c r="L279" s="127">
        <f t="shared" si="21"/>
        <v>87.84</v>
      </c>
      <c r="M279">
        <v>80.14</v>
      </c>
      <c r="N279" t="str">
        <f>IFERROR(VLOOKUP(B279,stariCEnik!$B$6:$V$306,2,FALSE),REPLACE(B279,1,2,"MM"))</f>
        <v>MMM0086</v>
      </c>
      <c r="O279" s="120" t="s">
        <v>876</v>
      </c>
      <c r="P279" s="122">
        <f t="shared" si="22"/>
        <v>1.1077283372365341</v>
      </c>
      <c r="Q279">
        <f t="shared" si="23"/>
        <v>68.319999999999993</v>
      </c>
      <c r="R279">
        <f t="shared" si="20"/>
        <v>71.739999999999995</v>
      </c>
    </row>
    <row r="280" spans="1:18" ht="46.5" customHeight="1">
      <c r="A280" s="10"/>
      <c r="B280" s="11" t="s">
        <v>877</v>
      </c>
      <c r="C280" s="12" t="s">
        <v>878</v>
      </c>
      <c r="D280" s="8">
        <v>43.67</v>
      </c>
      <c r="E280" s="10"/>
      <c r="F280" s="10"/>
      <c r="G280" s="10"/>
      <c r="H280" s="10"/>
      <c r="I280" t="str">
        <f>VLOOKUP(B280,stariCEnik!$B$6:$V$306,5,FALSE)</f>
        <v>45 stotic, material: perlice</v>
      </c>
      <c r="J280" s="127">
        <f>ROUND(VLOOKUP(B280,stariCEnik!$B$6:$V$306,6,FALSE),2)</f>
        <v>87.34</v>
      </c>
      <c r="K280">
        <v>87.34</v>
      </c>
      <c r="L280" s="127">
        <f t="shared" si="21"/>
        <v>106.55</v>
      </c>
      <c r="M280">
        <v>106.55</v>
      </c>
      <c r="N280" t="str">
        <f>IFERROR(VLOOKUP(B280,stariCEnik!$B$6:$V$306,2,FALSE),REPLACE(B280,1,2,"MM"))</f>
        <v>MMM0051</v>
      </c>
      <c r="O280" s="120" t="s">
        <v>879</v>
      </c>
      <c r="P280" s="122">
        <f t="shared" si="22"/>
        <v>1</v>
      </c>
      <c r="Q280">
        <f t="shared" si="23"/>
        <v>87.34</v>
      </c>
      <c r="R280">
        <f t="shared" si="20"/>
        <v>91.71</v>
      </c>
    </row>
    <row r="281" spans="1:18" ht="34.5" customHeight="1">
      <c r="A281" s="10"/>
      <c r="B281" s="11" t="s">
        <v>880</v>
      </c>
      <c r="C281" s="12" t="s">
        <v>881</v>
      </c>
      <c r="D281" s="8">
        <v>5.89</v>
      </c>
      <c r="E281" s="159">
        <v>10.5</v>
      </c>
      <c r="F281" s="159">
        <v>9.5</v>
      </c>
      <c r="G281" s="159">
        <v>3.5</v>
      </c>
      <c r="H281" s="159">
        <v>0.21</v>
      </c>
      <c r="I281" t="str">
        <f>VLOOKUP(B281,stariCEnik!$B$6:$V$306,5,FALSE)</f>
        <v>45 desetic, material:perlice</v>
      </c>
      <c r="J281" s="127">
        <f>ROUND(VLOOKUP(B281,stariCEnik!$B$6:$V$306,6,FALSE),2)</f>
        <v>16.02</v>
      </c>
      <c r="K281">
        <v>16.02</v>
      </c>
      <c r="L281" s="127">
        <f t="shared" si="21"/>
        <v>19.54</v>
      </c>
      <c r="M281">
        <v>19.54</v>
      </c>
      <c r="N281" t="str">
        <f>IFERROR(VLOOKUP(B281,stariCEnik!$B$6:$V$306,2,FALSE),REPLACE(B281,1,2,"MM"))</f>
        <v>MMM0052</v>
      </c>
      <c r="O281" s="120" t="s">
        <v>882</v>
      </c>
      <c r="P281" s="122">
        <f t="shared" si="22"/>
        <v>1.7198641765704585</v>
      </c>
      <c r="Q281">
        <f t="shared" si="23"/>
        <v>11.78</v>
      </c>
      <c r="R281">
        <f t="shared" si="20"/>
        <v>12.37</v>
      </c>
    </row>
    <row r="282" spans="1:18" ht="42.75" customHeight="1">
      <c r="A282" s="10"/>
      <c r="B282" s="11" t="s">
        <v>883</v>
      </c>
      <c r="C282" s="12" t="s">
        <v>884</v>
      </c>
      <c r="D282" s="8">
        <v>0.45</v>
      </c>
      <c r="E282" s="10"/>
      <c r="F282" s="10"/>
      <c r="G282" s="10"/>
      <c r="H282" s="10"/>
      <c r="I282" t="str">
        <f>VLOOKUP(B282,stariCEnik!$B$6:$V$306,5,FALSE)</f>
        <v>45 enic, material:perlice</v>
      </c>
      <c r="J282" s="127">
        <f>ROUND(VLOOKUP(B282,stariCEnik!$B$6:$V$306,6,FALSE),2)</f>
        <v>2.73</v>
      </c>
      <c r="K282">
        <v>2.73</v>
      </c>
      <c r="L282" s="127">
        <f t="shared" si="21"/>
        <v>3.33</v>
      </c>
      <c r="M282">
        <v>3.33</v>
      </c>
      <c r="N282" t="str">
        <f>IFERROR(VLOOKUP(B282,stariCEnik!$B$6:$V$306,2,FALSE),REPLACE(B282,1,2,"MM"))</f>
        <v>MMM0053</v>
      </c>
      <c r="O282" s="120" t="s">
        <v>885</v>
      </c>
      <c r="P282" s="122">
        <f t="shared" si="22"/>
        <v>5.0666666666666664</v>
      </c>
      <c r="Q282">
        <f t="shared" si="23"/>
        <v>0.9</v>
      </c>
      <c r="R282">
        <f t="shared" si="20"/>
        <v>0.95</v>
      </c>
    </row>
    <row r="283" spans="1:18" ht="48" customHeight="1">
      <c r="A283" s="10"/>
      <c r="B283" s="11" t="s">
        <v>886</v>
      </c>
      <c r="C283" s="12" t="s">
        <v>887</v>
      </c>
      <c r="D283" s="8">
        <v>1.99</v>
      </c>
      <c r="E283" s="10"/>
      <c r="F283" s="10"/>
      <c r="G283" s="10"/>
      <c r="H283" s="10"/>
      <c r="I283" t="e">
        <f>VLOOKUP(B283,stariCEnik!$B$6:$V$306,5,FALSE)</f>
        <v>#N/A</v>
      </c>
      <c r="J283" s="128">
        <v>4.2</v>
      </c>
      <c r="K283" t="e">
        <v>#N/A</v>
      </c>
      <c r="L283" s="127">
        <f t="shared" si="21"/>
        <v>5.12</v>
      </c>
      <c r="M283" t="e">
        <v>#N/A</v>
      </c>
      <c r="N283" t="str">
        <f>IFERROR(VLOOKUP(B283,stariCEnik!$B$6:$V$306,2,FALSE),REPLACE(B283,1,2,"MM"))</f>
        <v>MMM0053-1</v>
      </c>
      <c r="O283" s="120" t="s">
        <v>888</v>
      </c>
      <c r="P283" s="122">
        <f t="shared" si="22"/>
        <v>1.1105527638190957</v>
      </c>
      <c r="Q283">
        <f t="shared" si="23"/>
        <v>3.98</v>
      </c>
      <c r="R283">
        <f t="shared" si="20"/>
        <v>4.18</v>
      </c>
    </row>
    <row r="284" spans="1:18" ht="34.5" customHeight="1">
      <c r="A284" s="10"/>
      <c r="B284" s="11" t="s">
        <v>889</v>
      </c>
      <c r="C284" s="7" t="s">
        <v>890</v>
      </c>
      <c r="D284" s="8">
        <v>43.33</v>
      </c>
      <c r="E284" s="10"/>
      <c r="F284" s="10"/>
      <c r="G284" s="10"/>
      <c r="H284" s="10"/>
      <c r="I284" t="str">
        <f>VLOOKUP(B284,stariCEnik!$B$6:$V$306,5,FALSE)</f>
        <v>Barvne kocke</v>
      </c>
      <c r="J284" s="128">
        <v>91.5</v>
      </c>
      <c r="K284">
        <v>83.33</v>
      </c>
      <c r="L284" s="127">
        <f t="shared" si="21"/>
        <v>111.63</v>
      </c>
      <c r="M284">
        <v>101.66</v>
      </c>
      <c r="N284" t="str">
        <f>IFERROR(VLOOKUP(B284,stariCEnik!$B$6:$V$306,2,FALSE),REPLACE(B284,1,2,"MM"))</f>
        <v>MMM0054</v>
      </c>
      <c r="O284" s="120" t="s">
        <v>891</v>
      </c>
      <c r="P284" s="122">
        <f t="shared" si="22"/>
        <v>1.1117009000692364</v>
      </c>
      <c r="Q284">
        <f t="shared" si="23"/>
        <v>86.66</v>
      </c>
      <c r="R284">
        <f t="shared" si="20"/>
        <v>90.99</v>
      </c>
    </row>
    <row r="285" spans="1:18" ht="36" customHeight="1">
      <c r="A285" s="10"/>
      <c r="B285" s="11" t="s">
        <v>892</v>
      </c>
      <c r="C285" s="12" t="s">
        <v>893</v>
      </c>
      <c r="D285" s="8">
        <v>11.66</v>
      </c>
      <c r="E285" s="10"/>
      <c r="F285" s="10"/>
      <c r="G285" s="10"/>
      <c r="H285" s="10"/>
      <c r="I285" t="str">
        <f>VLOOKUP(B285,stariCEnik!$B$6:$V$306,5,FALSE)</f>
        <v>Veriga 1000</v>
      </c>
      <c r="J285" s="128">
        <v>24.8</v>
      </c>
      <c r="K285">
        <v>22.42</v>
      </c>
      <c r="L285" s="127">
        <f t="shared" si="21"/>
        <v>30.26</v>
      </c>
      <c r="M285">
        <v>27.35</v>
      </c>
      <c r="N285" t="str">
        <f>IFERROR(VLOOKUP(B285,stariCEnik!$B$6:$V$306,2,FALSE),REPLACE(B285,1,2,"MM"))</f>
        <v>MMM0055</v>
      </c>
      <c r="O285" s="120" t="s">
        <v>894</v>
      </c>
      <c r="P285" s="122">
        <f t="shared" si="22"/>
        <v>1.1269296740994856</v>
      </c>
      <c r="Q285">
        <f t="shared" si="23"/>
        <v>23.32</v>
      </c>
      <c r="R285">
        <f t="shared" si="20"/>
        <v>24.49</v>
      </c>
    </row>
    <row r="286" spans="1:18" ht="58.95" customHeight="1">
      <c r="A286" s="10"/>
      <c r="B286" s="11" t="s">
        <v>895</v>
      </c>
      <c r="C286" s="12" t="s">
        <v>896</v>
      </c>
      <c r="D286" s="8">
        <v>17.5</v>
      </c>
      <c r="E286" s="159">
        <v>27.9</v>
      </c>
      <c r="F286" s="159">
        <v>20.9</v>
      </c>
      <c r="G286" s="159">
        <v>6.9</v>
      </c>
      <c r="H286" s="159">
        <v>0.98</v>
      </c>
      <c r="I286" t="e">
        <f>VLOOKUP(B286,stariCEnik!$B$6:$V$306,5,FALSE)</f>
        <v>#N/A</v>
      </c>
      <c r="J286" s="128">
        <v>37</v>
      </c>
      <c r="K286" t="e">
        <v>#N/A</v>
      </c>
      <c r="L286" s="127">
        <f t="shared" si="21"/>
        <v>45.14</v>
      </c>
      <c r="M286" t="e">
        <v>#N/A</v>
      </c>
      <c r="N286" t="str">
        <f>IFERROR(VLOOKUP(B286,stariCEnik!$B$6:$V$306,2,FALSE),REPLACE(B286,1,2,"MM"))</f>
        <v>MMM0055-1</v>
      </c>
      <c r="O286" s="120" t="s">
        <v>897</v>
      </c>
      <c r="P286" s="122">
        <f t="shared" si="22"/>
        <v>1.1142857142857143</v>
      </c>
      <c r="Q286">
        <f t="shared" si="23"/>
        <v>35</v>
      </c>
      <c r="R286">
        <f t="shared" ref="R286:R349" si="24">ROUND(D286*2.1,2)</f>
        <v>36.75</v>
      </c>
    </row>
    <row r="287" spans="1:18" ht="58.95" customHeight="1">
      <c r="A287" s="10"/>
      <c r="B287" s="11" t="s">
        <v>898</v>
      </c>
      <c r="C287" s="12" t="s">
        <v>899</v>
      </c>
      <c r="D287" s="163">
        <v>4.33</v>
      </c>
      <c r="E287" s="159">
        <v>42</v>
      </c>
      <c r="F287" s="159">
        <v>5</v>
      </c>
      <c r="G287" s="159">
        <v>4.5</v>
      </c>
      <c r="H287" s="159">
        <v>0.24</v>
      </c>
      <c r="I287" t="e">
        <f>VLOOKUP(B287,stariCEnik!$B$6:$V$306,5,FALSE)</f>
        <v>#N/A</v>
      </c>
      <c r="J287" s="128">
        <v>9.1</v>
      </c>
      <c r="K287" t="e">
        <v>#N/A</v>
      </c>
      <c r="L287" s="127">
        <f t="shared" si="21"/>
        <v>11.1</v>
      </c>
      <c r="M287" t="e">
        <v>#N/A</v>
      </c>
      <c r="N287" t="str">
        <f>IFERROR(VLOOKUP(B287,stariCEnik!$B$6:$V$306,2,FALSE),REPLACE(B287,1,2,"MM"))</f>
        <v>MMM0055-2</v>
      </c>
      <c r="O287" s="120" t="s">
        <v>900</v>
      </c>
      <c r="P287" s="122">
        <f t="shared" si="22"/>
        <v>1.1016166281755195</v>
      </c>
      <c r="Q287">
        <f t="shared" si="23"/>
        <v>8.66</v>
      </c>
      <c r="R287">
        <f t="shared" si="24"/>
        <v>9.09</v>
      </c>
    </row>
    <row r="288" spans="1:18" ht="39.75" customHeight="1">
      <c r="A288" s="10"/>
      <c r="B288" s="11" t="s">
        <v>901</v>
      </c>
      <c r="C288" s="12" t="s">
        <v>902</v>
      </c>
      <c r="D288" s="8">
        <v>1.18</v>
      </c>
      <c r="E288" s="10"/>
      <c r="F288" s="10"/>
      <c r="G288" s="10"/>
      <c r="H288" s="10"/>
      <c r="I288" t="str">
        <f>VLOOKUP(B288,stariCEnik!$B$6:$V$306,5,FALSE)</f>
        <v>Veriga 100</v>
      </c>
      <c r="J288" s="127">
        <f>ROUND(VLOOKUP(B288,stariCEnik!$B$6:$V$306,6,FALSE),2)</f>
        <v>4.26</v>
      </c>
      <c r="K288">
        <v>4.26</v>
      </c>
      <c r="L288" s="127">
        <f t="shared" si="21"/>
        <v>5.2</v>
      </c>
      <c r="M288">
        <v>5.2</v>
      </c>
      <c r="N288" t="str">
        <f>IFERROR(VLOOKUP(B288,stariCEnik!$B$6:$V$306,2,FALSE),REPLACE(B288,1,2,"MM"))</f>
        <v>MMM0056</v>
      </c>
      <c r="O288" s="120" t="s">
        <v>903</v>
      </c>
      <c r="P288" s="122">
        <f t="shared" si="22"/>
        <v>2.6101694915254239</v>
      </c>
      <c r="Q288">
        <f t="shared" si="23"/>
        <v>2.36</v>
      </c>
      <c r="R288">
        <f t="shared" si="24"/>
        <v>2.48</v>
      </c>
    </row>
    <row r="289" spans="1:18" ht="43.5" customHeight="1">
      <c r="A289" s="10"/>
      <c r="B289" s="11" t="s">
        <v>904</v>
      </c>
      <c r="C289" s="7" t="s">
        <v>905</v>
      </c>
      <c r="D289" s="8">
        <v>1.29</v>
      </c>
      <c r="E289" s="10"/>
      <c r="F289" s="10"/>
      <c r="G289" s="10"/>
      <c r="H289" s="10"/>
      <c r="I289" t="str">
        <f>VLOOKUP(B289,stariCEnik!$B$6:$V$306,5,FALSE)</f>
        <v>Barvna zrna</v>
      </c>
      <c r="J289" s="127">
        <f>ROUND(VLOOKUP(B289,stariCEnik!$B$6:$V$306,6,FALSE),2)</f>
        <v>4.3099999999999996</v>
      </c>
      <c r="K289">
        <v>4.3099999999999996</v>
      </c>
      <c r="L289" s="127">
        <f t="shared" si="21"/>
        <v>5.26</v>
      </c>
      <c r="M289">
        <v>5.26</v>
      </c>
      <c r="N289" t="str">
        <f>IFERROR(VLOOKUP(B289,stariCEnik!$B$6:$V$306,2,FALSE),REPLACE(B289,1,2,"MM"))</f>
        <v>MMM0057</v>
      </c>
      <c r="O289" s="120" t="s">
        <v>906</v>
      </c>
      <c r="P289" s="122">
        <f t="shared" si="22"/>
        <v>2.3410852713178292</v>
      </c>
      <c r="Q289">
        <f t="shared" si="23"/>
        <v>2.58</v>
      </c>
      <c r="R289">
        <f t="shared" si="24"/>
        <v>2.71</v>
      </c>
    </row>
    <row r="290" spans="1:18" ht="35.25" customHeight="1">
      <c r="A290" s="10"/>
      <c r="B290" s="11" t="s">
        <v>907</v>
      </c>
      <c r="C290" s="7" t="s">
        <v>908</v>
      </c>
      <c r="D290" s="8">
        <v>3.34</v>
      </c>
      <c r="E290" s="10"/>
      <c r="F290" s="10"/>
      <c r="G290" s="10"/>
      <c r="H290" s="10"/>
      <c r="I290" t="str">
        <f>VLOOKUP(B290,stariCEnik!$B$6:$V$306,5,FALSE)</f>
        <v>Barvna zrna na stojalu</v>
      </c>
      <c r="J290" s="127">
        <f>ROUND(VLOOKUP(B290,stariCEnik!$B$6:$V$306,6,FALSE),2)</f>
        <v>7.3</v>
      </c>
      <c r="K290">
        <v>7.3</v>
      </c>
      <c r="L290" s="127">
        <f t="shared" si="21"/>
        <v>8.91</v>
      </c>
      <c r="M290">
        <v>8.91</v>
      </c>
      <c r="N290" t="str">
        <f>IFERROR(VLOOKUP(B290,stariCEnik!$B$6:$V$306,2,FALSE),REPLACE(B290,1,2,"MM"))</f>
        <v>MMM0057-1</v>
      </c>
      <c r="O290" s="120" t="s">
        <v>909</v>
      </c>
      <c r="P290" s="122">
        <f t="shared" si="22"/>
        <v>1.1856287425149703</v>
      </c>
      <c r="Q290">
        <f t="shared" si="23"/>
        <v>6.68</v>
      </c>
      <c r="R290">
        <f t="shared" si="24"/>
        <v>7.01</v>
      </c>
    </row>
    <row r="291" spans="1:18" ht="72" customHeight="1">
      <c r="A291" s="10"/>
      <c r="B291" s="11" t="s">
        <v>910</v>
      </c>
      <c r="C291" s="7" t="s">
        <v>911</v>
      </c>
      <c r="D291" s="8">
        <v>1.29</v>
      </c>
      <c r="E291" s="10"/>
      <c r="F291" s="10"/>
      <c r="G291" s="10"/>
      <c r="H291" s="10"/>
      <c r="I291" t="e">
        <f>VLOOKUP(B291,stariCEnik!$B$6:$V$306,5,FALSE)</f>
        <v>#N/A</v>
      </c>
      <c r="J291" s="128">
        <v>2.73</v>
      </c>
      <c r="K291" t="e">
        <v>#N/A</v>
      </c>
      <c r="L291" s="127">
        <f t="shared" si="21"/>
        <v>3.33</v>
      </c>
      <c r="M291" t="e">
        <v>#N/A</v>
      </c>
      <c r="N291" t="str">
        <f>IFERROR(VLOOKUP(B291,stariCEnik!$B$6:$V$306,2,FALSE),REPLACE(B291,1,2,"MM"))</f>
        <v>MMM0057-2</v>
      </c>
      <c r="O291" s="120" t="s">
        <v>912</v>
      </c>
      <c r="P291" s="122">
        <f t="shared" si="22"/>
        <v>1.1162790697674416</v>
      </c>
      <c r="Q291">
        <f t="shared" si="23"/>
        <v>2.58</v>
      </c>
      <c r="R291">
        <f t="shared" si="24"/>
        <v>2.71</v>
      </c>
    </row>
    <row r="292" spans="1:18" ht="54.75" customHeight="1">
      <c r="A292" s="10"/>
      <c r="B292" s="11" t="s">
        <v>913</v>
      </c>
      <c r="C292" s="12" t="s">
        <v>914</v>
      </c>
      <c r="D292" s="8">
        <v>8.67</v>
      </c>
      <c r="E292" s="10"/>
      <c r="F292" s="10"/>
      <c r="G292" s="10"/>
      <c r="H292" s="10"/>
      <c r="I292" t="str">
        <f>VLOOKUP(B292,stariCEnik!$B$6:$V$306,5,FALSE)</f>
        <v>9 stotic, material:perlice</v>
      </c>
      <c r="J292" s="127">
        <f>ROUND(VLOOKUP(B292,stariCEnik!$B$6:$V$306,6,FALSE),2)</f>
        <v>17.420000000000002</v>
      </c>
      <c r="K292">
        <v>17.420000000000002</v>
      </c>
      <c r="L292" s="127">
        <f t="shared" si="21"/>
        <v>21.25</v>
      </c>
      <c r="M292">
        <v>21.25</v>
      </c>
      <c r="N292" t="str">
        <f>IFERROR(VLOOKUP(B292,stariCEnik!$B$6:$V$306,2,FALSE),REPLACE(B292,1,2,"MM"))</f>
        <v>MMM0058</v>
      </c>
      <c r="O292" s="120" t="s">
        <v>915</v>
      </c>
      <c r="P292" s="122">
        <f t="shared" si="22"/>
        <v>1.0092272202998847</v>
      </c>
      <c r="Q292">
        <f t="shared" si="23"/>
        <v>17.34</v>
      </c>
      <c r="R292">
        <f t="shared" si="24"/>
        <v>18.21</v>
      </c>
    </row>
    <row r="293" spans="1:18" ht="37.5" customHeight="1">
      <c r="A293" s="10"/>
      <c r="B293" s="11" t="s">
        <v>916</v>
      </c>
      <c r="C293" s="12" t="s">
        <v>917</v>
      </c>
      <c r="D293" s="8">
        <v>1.28</v>
      </c>
      <c r="E293" s="10"/>
      <c r="F293" s="10"/>
      <c r="G293" s="10"/>
      <c r="H293" s="10"/>
      <c r="I293" t="str">
        <f>VLOOKUP(B293,stariCEnik!$B$6:$V$306,5,FALSE)</f>
        <v>9 desetic, material:perlice</v>
      </c>
      <c r="J293" s="127">
        <f>ROUND(VLOOKUP(B293,stariCEnik!$B$6:$V$306,6,FALSE),2)</f>
        <v>4.4000000000000004</v>
      </c>
      <c r="K293">
        <v>4.4000000000000004</v>
      </c>
      <c r="L293" s="127">
        <f t="shared" si="21"/>
        <v>5.37</v>
      </c>
      <c r="M293">
        <v>5.37</v>
      </c>
      <c r="N293" t="str">
        <f>IFERROR(VLOOKUP(B293,stariCEnik!$B$6:$V$306,2,FALSE),REPLACE(B293,1,2,"MM"))</f>
        <v>MMM0059</v>
      </c>
      <c r="O293" s="120" t="s">
        <v>918</v>
      </c>
      <c r="P293" s="122">
        <f t="shared" si="22"/>
        <v>2.4375</v>
      </c>
      <c r="Q293">
        <f t="shared" si="23"/>
        <v>2.56</v>
      </c>
      <c r="R293">
        <f t="shared" si="24"/>
        <v>2.69</v>
      </c>
    </row>
    <row r="294" spans="1:18" ht="46.5" customHeight="1">
      <c r="A294" s="10"/>
      <c r="B294" s="11" t="s">
        <v>919</v>
      </c>
      <c r="C294" s="7" t="s">
        <v>920</v>
      </c>
      <c r="D294" s="8">
        <v>0.15</v>
      </c>
      <c r="E294" s="10"/>
      <c r="F294" s="10"/>
      <c r="G294" s="10"/>
      <c r="H294" s="10"/>
      <c r="I294" t="str">
        <f>VLOOKUP(B294,stariCEnik!$B$6:$V$306,5,FALSE)</f>
        <v>9 enic, material:perlice</v>
      </c>
      <c r="J294" s="127">
        <f>ROUND(VLOOKUP(B294,stariCEnik!$B$6:$V$306,6,FALSE),2)</f>
        <v>0.87</v>
      </c>
      <c r="K294">
        <v>0.87</v>
      </c>
      <c r="L294" s="127">
        <f t="shared" si="21"/>
        <v>1.06</v>
      </c>
      <c r="M294">
        <v>1.06</v>
      </c>
      <c r="N294" t="str">
        <f>IFERROR(VLOOKUP(B294,stariCEnik!$B$6:$V$306,2,FALSE),REPLACE(B294,1,2,"MM"))</f>
        <v>MMM0060</v>
      </c>
      <c r="O294" s="120" t="s">
        <v>921</v>
      </c>
      <c r="P294" s="122">
        <f t="shared" si="22"/>
        <v>4.8</v>
      </c>
      <c r="Q294">
        <f t="shared" si="23"/>
        <v>0.3</v>
      </c>
      <c r="R294">
        <f t="shared" si="24"/>
        <v>0.32</v>
      </c>
    </row>
    <row r="295" spans="1:18" ht="63" customHeight="1">
      <c r="A295" s="10"/>
      <c r="B295" s="6" t="s">
        <v>922</v>
      </c>
      <c r="C295" s="7" t="s">
        <v>923</v>
      </c>
      <c r="D295" s="8">
        <v>241.67</v>
      </c>
      <c r="E295" s="10"/>
      <c r="F295" s="10"/>
      <c r="G295" s="10"/>
      <c r="H295" s="10"/>
      <c r="I295">
        <f>VLOOKUP(B295,stariCEnik!$B$6:$V$306,5,FALSE)</f>
        <v>0</v>
      </c>
      <c r="J295" s="128">
        <v>498</v>
      </c>
      <c r="K295">
        <v>464.75</v>
      </c>
      <c r="L295" s="127">
        <f t="shared" si="21"/>
        <v>607.55999999999995</v>
      </c>
      <c r="M295">
        <v>567</v>
      </c>
      <c r="N295" t="str">
        <f>IFERROR(VLOOKUP(B295,stariCEnik!$B$6:$V$306,2,FALSE),REPLACE(B295,1,2,"MM"))</f>
        <v>MMM0061</v>
      </c>
      <c r="O295" s="120" t="s">
        <v>924</v>
      </c>
      <c r="P295" s="122">
        <f t="shared" si="22"/>
        <v>1.0606612322588655</v>
      </c>
      <c r="Q295">
        <f t="shared" si="23"/>
        <v>483.34</v>
      </c>
      <c r="R295">
        <f t="shared" si="24"/>
        <v>507.51</v>
      </c>
    </row>
    <row r="296" spans="1:18" ht="51" customHeight="1">
      <c r="A296" s="10"/>
      <c r="B296" s="11" t="s">
        <v>925</v>
      </c>
      <c r="C296" s="7" t="s">
        <v>926</v>
      </c>
      <c r="D296" s="8">
        <v>158.33000000000001</v>
      </c>
      <c r="E296" s="10"/>
      <c r="F296" s="10"/>
      <c r="G296" s="10"/>
      <c r="H296" s="10"/>
      <c r="I296">
        <f>VLOOKUP(B296,stariCEnik!$B$6:$V$306,5,FALSE)</f>
        <v>0</v>
      </c>
      <c r="J296" s="128">
        <v>317</v>
      </c>
      <c r="K296">
        <v>310.37</v>
      </c>
      <c r="L296" s="127">
        <f t="shared" si="21"/>
        <v>386.74</v>
      </c>
      <c r="M296">
        <v>378.65</v>
      </c>
      <c r="N296" t="str">
        <f>IFERROR(VLOOKUP(B296,stariCEnik!$B$6:$V$306,2,FALSE),REPLACE(B296,1,2,"MM"))</f>
        <v>MMM0061-1</v>
      </c>
      <c r="O296" s="120" t="s">
        <v>927</v>
      </c>
      <c r="P296" s="122">
        <f t="shared" si="22"/>
        <v>1.0021474136297606</v>
      </c>
      <c r="Q296">
        <f t="shared" si="23"/>
        <v>316.66000000000003</v>
      </c>
      <c r="R296">
        <f t="shared" si="24"/>
        <v>332.49</v>
      </c>
    </row>
    <row r="297" spans="1:18" ht="63" customHeight="1">
      <c r="A297" s="10"/>
      <c r="B297" s="11" t="s">
        <v>928</v>
      </c>
      <c r="C297" s="7" t="s">
        <v>929</v>
      </c>
      <c r="D297" s="8">
        <v>91.67</v>
      </c>
      <c r="E297" s="159">
        <v>111</v>
      </c>
      <c r="F297" s="159">
        <v>45</v>
      </c>
      <c r="G297" s="159">
        <v>15</v>
      </c>
      <c r="H297" s="159">
        <v>12.05</v>
      </c>
      <c r="I297">
        <f>VLOOKUP(B297,stariCEnik!$B$6:$V$306,5,FALSE)</f>
        <v>0</v>
      </c>
      <c r="J297" s="127">
        <f>ROUND(VLOOKUP(B297,stariCEnik!$B$6:$V$306,6,FALSE),2)</f>
        <v>184.34</v>
      </c>
      <c r="K297">
        <v>184.34</v>
      </c>
      <c r="L297" s="127">
        <f t="shared" si="21"/>
        <v>224.89</v>
      </c>
      <c r="M297">
        <v>224.89</v>
      </c>
      <c r="N297" t="str">
        <f>IFERROR(VLOOKUP(B297,stariCEnik!$B$6:$V$306,2,FALSE),REPLACE(B297,1,2,"MM"))</f>
        <v>MMM0061-2</v>
      </c>
      <c r="O297" s="120" t="s">
        <v>930</v>
      </c>
      <c r="P297" s="122">
        <f t="shared" si="22"/>
        <v>1.0109086942293009</v>
      </c>
      <c r="Q297">
        <f t="shared" si="23"/>
        <v>183.34</v>
      </c>
      <c r="R297">
        <f t="shared" si="24"/>
        <v>192.51</v>
      </c>
    </row>
    <row r="298" spans="1:18" ht="45.75" customHeight="1">
      <c r="A298" s="10"/>
      <c r="B298" s="11" t="s">
        <v>931</v>
      </c>
      <c r="C298" s="7" t="s">
        <v>932</v>
      </c>
      <c r="D298" s="8">
        <v>7.44</v>
      </c>
      <c r="E298" s="159">
        <v>26.3</v>
      </c>
      <c r="F298" s="159">
        <v>24</v>
      </c>
      <c r="G298" s="159">
        <v>3</v>
      </c>
      <c r="H298" s="159">
        <v>0.62</v>
      </c>
      <c r="I298" t="str">
        <f>VLOOKUP(B298,stariCEnik!$B$6:$V$306,5,FALSE)</f>
        <v>Bančna igra</v>
      </c>
      <c r="J298" s="127">
        <f>ROUND(VLOOKUP(B298,stariCEnik!$B$6:$V$306,6,FALSE),2)</f>
        <v>16.46</v>
      </c>
      <c r="K298">
        <v>16.46</v>
      </c>
      <c r="L298" s="127">
        <f t="shared" si="21"/>
        <v>20.079999999999998</v>
      </c>
      <c r="M298">
        <v>20.079999999999998</v>
      </c>
      <c r="N298" t="str">
        <f>IFERROR(VLOOKUP(B298,stariCEnik!$B$6:$V$306,2,FALSE),REPLACE(B298,1,2,"MM"))</f>
        <v>MMM0062</v>
      </c>
      <c r="O298" s="120" t="s">
        <v>933</v>
      </c>
      <c r="P298" s="122">
        <f t="shared" si="22"/>
        <v>1.2123655913978495</v>
      </c>
      <c r="Q298">
        <f t="shared" si="23"/>
        <v>14.88</v>
      </c>
      <c r="R298">
        <f t="shared" si="24"/>
        <v>15.62</v>
      </c>
    </row>
    <row r="299" spans="1:18" ht="48.75" customHeight="1">
      <c r="A299" s="10"/>
      <c r="B299" s="11" t="s">
        <v>934</v>
      </c>
      <c r="C299" s="7" t="s">
        <v>935</v>
      </c>
      <c r="D299" s="8">
        <v>10.83</v>
      </c>
      <c r="E299" s="159">
        <v>43</v>
      </c>
      <c r="F299" s="159">
        <v>15.4</v>
      </c>
      <c r="G299" s="159">
        <v>6</v>
      </c>
      <c r="H299" s="159">
        <v>0.71</v>
      </c>
      <c r="I299" t="str">
        <f>VLOOKUP(B299,stariCEnik!$B$6:$V$306,5,FALSE)</f>
        <v xml:space="preserve">Tehtnica </v>
      </c>
      <c r="J299" s="127">
        <f>ROUND(VLOOKUP(B299,stariCEnik!$B$6:$V$306,6,FALSE),2)</f>
        <v>24.11</v>
      </c>
      <c r="K299">
        <v>24.11</v>
      </c>
      <c r="L299" s="127">
        <f t="shared" si="21"/>
        <v>29.41</v>
      </c>
      <c r="M299">
        <v>29.41</v>
      </c>
      <c r="N299" t="str">
        <f>IFERROR(VLOOKUP(B299,stariCEnik!$B$6:$V$306,2,FALSE),REPLACE(B299,1,2,"MM"))</f>
        <v>MMM0063</v>
      </c>
      <c r="O299" s="120" t="s">
        <v>936</v>
      </c>
      <c r="P299" s="122">
        <f t="shared" si="22"/>
        <v>1.2262234533702676</v>
      </c>
      <c r="Q299">
        <f t="shared" si="23"/>
        <v>21.66</v>
      </c>
      <c r="R299">
        <f t="shared" si="24"/>
        <v>22.74</v>
      </c>
    </row>
    <row r="300" spans="1:18" ht="45.75" customHeight="1">
      <c r="A300" s="10"/>
      <c r="B300" s="6" t="s">
        <v>937</v>
      </c>
      <c r="C300" s="7" t="s">
        <v>938</v>
      </c>
      <c r="D300" s="8">
        <v>8.83</v>
      </c>
      <c r="E300" s="159">
        <v>31</v>
      </c>
      <c r="F300" s="159">
        <v>17</v>
      </c>
      <c r="G300" s="159">
        <v>5</v>
      </c>
      <c r="H300" s="159">
        <v>0.64</v>
      </c>
      <c r="I300" t="str">
        <f>VLOOKUP(B300,stariCEnik!$B$6:$V$306,5,FALSE)</f>
        <v>Stojalo za barvna zrna</v>
      </c>
      <c r="J300" s="127">
        <f>ROUND(VLOOKUP(B300,stariCEnik!$B$6:$V$306,6,FALSE),2)</f>
        <v>16.98</v>
      </c>
      <c r="K300">
        <v>16.98</v>
      </c>
      <c r="L300" s="127">
        <f t="shared" si="21"/>
        <v>20.72</v>
      </c>
      <c r="M300">
        <v>20.72</v>
      </c>
      <c r="N300" t="str">
        <f>IFERROR(VLOOKUP(B300,stariCEnik!$B$6:$V$306,2,FALSE),REPLACE(B300,1,2,"MM"))</f>
        <v>MMM0064</v>
      </c>
      <c r="O300" s="120" t="s">
        <v>939</v>
      </c>
      <c r="P300" s="122">
        <f t="shared" si="22"/>
        <v>0.92298980747451864</v>
      </c>
      <c r="Q300">
        <f t="shared" si="23"/>
        <v>17.66</v>
      </c>
      <c r="R300">
        <f t="shared" si="24"/>
        <v>18.54</v>
      </c>
    </row>
    <row r="301" spans="1:18" ht="40.5" customHeight="1">
      <c r="A301" s="10"/>
      <c r="B301" s="11" t="s">
        <v>940</v>
      </c>
      <c r="C301" s="7" t="s">
        <v>941</v>
      </c>
      <c r="D301" s="8">
        <v>9.16</v>
      </c>
      <c r="E301" s="159">
        <v>31</v>
      </c>
      <c r="F301" s="159">
        <v>17</v>
      </c>
      <c r="G301" s="159">
        <v>5</v>
      </c>
      <c r="H301" s="159">
        <v>0.74</v>
      </c>
      <c r="I301" t="str">
        <f>VLOOKUP(B301,stariCEnik!$B$6:$V$306,5,FALSE)</f>
        <v>Stojalo za desetice</v>
      </c>
      <c r="J301" s="128">
        <v>19.600000000000001</v>
      </c>
      <c r="K301">
        <v>17.62</v>
      </c>
      <c r="L301" s="127">
        <f t="shared" si="21"/>
        <v>23.91</v>
      </c>
      <c r="M301">
        <v>21.5</v>
      </c>
      <c r="N301" t="str">
        <f>IFERROR(VLOOKUP(B301,stariCEnik!$B$6:$V$306,2,FALSE),REPLACE(B301,1,2,"MM"))</f>
        <v>MMM0065</v>
      </c>
      <c r="O301" s="120" t="s">
        <v>942</v>
      </c>
      <c r="P301" s="122">
        <f t="shared" si="22"/>
        <v>1.1397379912663759</v>
      </c>
      <c r="Q301">
        <f t="shared" si="23"/>
        <v>18.32</v>
      </c>
      <c r="R301">
        <f t="shared" si="24"/>
        <v>19.239999999999998</v>
      </c>
    </row>
    <row r="302" spans="1:18" ht="61.5" customHeight="1">
      <c r="A302" s="10"/>
      <c r="B302" s="12" t="s">
        <v>943</v>
      </c>
      <c r="C302" s="14" t="s">
        <v>944</v>
      </c>
      <c r="D302" s="14">
        <v>9.99</v>
      </c>
      <c r="E302" s="159">
        <v>35</v>
      </c>
      <c r="F302" s="159">
        <v>24.9</v>
      </c>
      <c r="G302" s="159">
        <v>2.1</v>
      </c>
      <c r="H302" s="159">
        <v>0.53</v>
      </c>
      <c r="I302">
        <f>VLOOKUP(B302,stariCEnik!$B$6:$V$306,5,FALSE)</f>
        <v>0</v>
      </c>
      <c r="J302" s="128">
        <v>21.4</v>
      </c>
      <c r="K302">
        <v>19.21</v>
      </c>
      <c r="L302" s="127">
        <f t="shared" si="21"/>
        <v>26.11</v>
      </c>
      <c r="M302">
        <v>23.44</v>
      </c>
      <c r="N302" t="str">
        <f>IFERROR(VLOOKUP(B302,stariCEnik!$B$6:$V$306,2,FALSE),REPLACE(B302,1,2,"MM"))</f>
        <v>MMM0094 (beech)</v>
      </c>
      <c r="O302" s="120" t="s">
        <v>945</v>
      </c>
      <c r="P302" s="122">
        <f t="shared" si="22"/>
        <v>1.1421421421421418</v>
      </c>
      <c r="Q302">
        <f t="shared" si="23"/>
        <v>19.98</v>
      </c>
      <c r="R302">
        <f t="shared" si="24"/>
        <v>20.98</v>
      </c>
    </row>
    <row r="303" spans="1:18" ht="55.5" customHeight="1">
      <c r="A303" s="10"/>
      <c r="B303" s="11" t="s">
        <v>946</v>
      </c>
      <c r="C303" s="14" t="s">
        <v>947</v>
      </c>
      <c r="D303" s="8">
        <v>51.99</v>
      </c>
      <c r="E303" s="159">
        <v>40</v>
      </c>
      <c r="F303" s="159">
        <v>27.5</v>
      </c>
      <c r="G303" s="159">
        <v>12</v>
      </c>
      <c r="H303" s="159">
        <v>2.92</v>
      </c>
      <c r="I303" t="str">
        <f>VLOOKUP(B303,stariCEnik!$B$6:$V$306,5,FALSE)</f>
        <v>Deljenje na decimalko</v>
      </c>
      <c r="J303" s="127">
        <f>ROUND(VLOOKUP(B303,stariCEnik!$B$6:$V$306,6,FALSE),2)</f>
        <v>109.6</v>
      </c>
      <c r="K303">
        <v>109.6</v>
      </c>
      <c r="L303" s="127">
        <f t="shared" si="21"/>
        <v>133.71</v>
      </c>
      <c r="M303">
        <v>133.71</v>
      </c>
      <c r="N303" t="str">
        <f>IFERROR(VLOOKUP(B303,stariCEnik!$B$6:$V$306,2,FALSE),REPLACE(B303,1,2,"MM"))</f>
        <v>MMM0095</v>
      </c>
      <c r="O303" s="120" t="s">
        <v>948</v>
      </c>
      <c r="P303" s="122">
        <f t="shared" si="22"/>
        <v>1.1080977110982881</v>
      </c>
      <c r="Q303">
        <f t="shared" si="23"/>
        <v>103.98</v>
      </c>
      <c r="R303">
        <f t="shared" si="24"/>
        <v>109.18</v>
      </c>
    </row>
    <row r="304" spans="1:18" ht="55.5" customHeight="1">
      <c r="A304" s="10"/>
      <c r="B304" s="11" t="s">
        <v>949</v>
      </c>
      <c r="C304" s="13" t="s">
        <v>950</v>
      </c>
      <c r="D304" s="14">
        <v>7.99</v>
      </c>
      <c r="E304" s="159">
        <v>40.5</v>
      </c>
      <c r="F304" s="159">
        <v>6.5</v>
      </c>
      <c r="G304" s="159">
        <v>2.5</v>
      </c>
      <c r="H304" s="159">
        <v>0.57999999999999996</v>
      </c>
      <c r="I304" t="str">
        <f>VLOOKUP(B304,stariCEnik!$B$6:$V$306,5,FALSE)</f>
        <v>Igra s pikami</v>
      </c>
      <c r="J304" s="128">
        <v>16.8</v>
      </c>
      <c r="K304">
        <v>15.25</v>
      </c>
      <c r="L304" s="127">
        <f t="shared" si="21"/>
        <v>20.5</v>
      </c>
      <c r="M304">
        <v>18.61</v>
      </c>
      <c r="N304" t="str">
        <f>IFERROR(VLOOKUP(B304,stariCEnik!$B$6:$V$306,2,FALSE),REPLACE(B304,1,2,"MM"))</f>
        <v>MMM0096</v>
      </c>
      <c r="O304" s="120" t="s">
        <v>951</v>
      </c>
      <c r="P304" s="122">
        <f t="shared" si="22"/>
        <v>1.1026282853566958</v>
      </c>
      <c r="Q304">
        <f t="shared" si="23"/>
        <v>15.98</v>
      </c>
      <c r="R304">
        <f t="shared" si="24"/>
        <v>16.78</v>
      </c>
    </row>
    <row r="305" spans="1:18" ht="55.5" customHeight="1">
      <c r="A305" s="10"/>
      <c r="B305" s="11" t="s">
        <v>952</v>
      </c>
      <c r="C305" s="13" t="s">
        <v>953</v>
      </c>
      <c r="D305" s="14">
        <v>38.99</v>
      </c>
      <c r="E305" s="10"/>
      <c r="F305" s="10"/>
      <c r="G305" s="10"/>
      <c r="H305" s="10"/>
      <c r="I305" t="e">
        <f>VLOOKUP(B305,stariCEnik!$B$6:$V$306,5,FALSE)</f>
        <v>#N/A</v>
      </c>
      <c r="J305" s="128">
        <v>87</v>
      </c>
      <c r="K305" t="e">
        <v>#N/A</v>
      </c>
      <c r="L305" s="127">
        <f t="shared" si="21"/>
        <v>106.14</v>
      </c>
      <c r="M305" t="e">
        <v>#N/A</v>
      </c>
      <c r="N305" t="str">
        <f>IFERROR(VLOOKUP(B305,stariCEnik!$B$6:$V$306,2,FALSE),REPLACE(B305,1,2,"MM"))</f>
        <v>MMM0103</v>
      </c>
      <c r="O305" s="120" t="s">
        <v>954</v>
      </c>
      <c r="P305" s="122">
        <f t="shared" si="22"/>
        <v>1.2313413695819442</v>
      </c>
      <c r="Q305">
        <f t="shared" si="23"/>
        <v>77.98</v>
      </c>
      <c r="R305">
        <f t="shared" si="24"/>
        <v>81.88</v>
      </c>
    </row>
    <row r="306" spans="1:18" ht="55.5" customHeight="1">
      <c r="A306" s="10"/>
      <c r="B306" s="9" t="s">
        <v>955</v>
      </c>
      <c r="C306" s="9" t="s">
        <v>956</v>
      </c>
      <c r="D306" s="8">
        <v>49.99</v>
      </c>
      <c r="E306" s="159">
        <v>46</v>
      </c>
      <c r="F306" s="159">
        <v>35.5</v>
      </c>
      <c r="G306" s="159">
        <v>8</v>
      </c>
      <c r="H306" s="159">
        <v>4.5</v>
      </c>
      <c r="I306" t="str">
        <f>VLOOKUP(B306,stariCEnik!$B$6:$V$306,5,FALSE)</f>
        <v>Zlata banka, set 1</v>
      </c>
      <c r="J306" s="127">
        <f>ROUND(VLOOKUP(B306,stariCEnik!$B$6:$V$306,6,FALSE),2)</f>
        <v>140.49</v>
      </c>
      <c r="K306">
        <v>140.49</v>
      </c>
      <c r="L306" s="127">
        <f t="shared" si="21"/>
        <v>171.4</v>
      </c>
      <c r="M306">
        <v>171.4</v>
      </c>
      <c r="N306" t="str">
        <f>IFERROR(VLOOKUP(B306,stariCEnik!$B$6:$V$306,2,FALSE),REPLACE(B306,1,2,"MM"))</f>
        <v>MMM097</v>
      </c>
      <c r="O306" s="120" t="s">
        <v>957</v>
      </c>
      <c r="P306" s="122">
        <f t="shared" si="22"/>
        <v>1.8103620724144829</v>
      </c>
      <c r="Q306">
        <f t="shared" si="23"/>
        <v>99.98</v>
      </c>
      <c r="R306">
        <f t="shared" si="24"/>
        <v>104.98</v>
      </c>
    </row>
    <row r="307" spans="1:18" ht="103.2" customHeight="1">
      <c r="A307" s="10"/>
      <c r="B307" s="9" t="s">
        <v>958</v>
      </c>
      <c r="C307" s="9" t="s">
        <v>959</v>
      </c>
      <c r="D307" s="8">
        <v>117.99</v>
      </c>
      <c r="E307" s="10"/>
      <c r="F307" s="10"/>
      <c r="G307" s="10"/>
      <c r="H307" s="10"/>
      <c r="I307" t="e">
        <f>VLOOKUP(B307,stariCEnik!$B$6:$V$306,5,FALSE)</f>
        <v>#N/A</v>
      </c>
      <c r="J307" s="128">
        <v>245</v>
      </c>
      <c r="K307" t="e">
        <v>#N/A</v>
      </c>
      <c r="L307" s="127">
        <f t="shared" si="21"/>
        <v>298.89999999999998</v>
      </c>
      <c r="M307" t="e">
        <v>#N/A</v>
      </c>
      <c r="N307" t="str">
        <f>IFERROR(VLOOKUP(B307,stariCEnik!$B$6:$V$306,2,FALSE),REPLACE(B307,1,2,"MM"))</f>
        <v>MMM0104</v>
      </c>
      <c r="O307" s="120" t="s">
        <v>960</v>
      </c>
      <c r="P307" s="122">
        <f t="shared" si="22"/>
        <v>1.0764471565386899</v>
      </c>
      <c r="Q307">
        <f t="shared" si="23"/>
        <v>235.98</v>
      </c>
      <c r="R307">
        <f t="shared" si="24"/>
        <v>247.78</v>
      </c>
    </row>
    <row r="308" spans="1:18" ht="45" customHeight="1">
      <c r="A308" s="10"/>
      <c r="B308" s="11" t="s">
        <v>961</v>
      </c>
      <c r="C308" s="7" t="s">
        <v>962</v>
      </c>
      <c r="D308" s="8">
        <v>5.93</v>
      </c>
      <c r="E308" s="10"/>
      <c r="F308" s="10"/>
      <c r="G308" s="10"/>
      <c r="H308" s="10"/>
      <c r="I308" t="e">
        <f>VLOOKUP(B308,stariCEnik!$B$6:$V$306,5,FALSE)</f>
        <v>#N/A</v>
      </c>
      <c r="J308" s="128">
        <v>12.7</v>
      </c>
      <c r="K308" t="e">
        <v>#N/A</v>
      </c>
      <c r="L308" s="127">
        <f t="shared" si="21"/>
        <v>15.49</v>
      </c>
      <c r="M308" t="e">
        <v>#N/A</v>
      </c>
      <c r="N308" t="str">
        <f>IFERROR(VLOOKUP(B308,stariCEnik!$B$6:$V$306,2,FALSE),REPLACE(B308,1,2,"MM"))</f>
        <v>MMM0076</v>
      </c>
      <c r="O308" s="120" t="s">
        <v>963</v>
      </c>
      <c r="P308" s="122">
        <f t="shared" si="22"/>
        <v>1.1416526138279934</v>
      </c>
      <c r="Q308">
        <f t="shared" si="23"/>
        <v>11.86</v>
      </c>
      <c r="R308">
        <f t="shared" si="24"/>
        <v>12.45</v>
      </c>
    </row>
    <row r="309" spans="1:18" ht="41.25" customHeight="1">
      <c r="A309" s="10"/>
      <c r="B309" s="11" t="s">
        <v>964</v>
      </c>
      <c r="C309" s="7" t="s">
        <v>965</v>
      </c>
      <c r="D309" s="8">
        <v>5.93</v>
      </c>
      <c r="E309" s="10"/>
      <c r="F309" s="10"/>
      <c r="G309" s="10"/>
      <c r="H309" s="10"/>
      <c r="I309" t="str">
        <f>VLOOKUP(B309,stariCEnik!$B$6:$V$306,5,FALSE)</f>
        <v>Barvni balji, malčki</v>
      </c>
      <c r="J309" s="127">
        <f>ROUND(VLOOKUP(B309,stariCEnik!$B$6:$V$306,6,FALSE),2)</f>
        <v>13.58</v>
      </c>
      <c r="K309">
        <v>13.58</v>
      </c>
      <c r="L309" s="127">
        <f t="shared" si="21"/>
        <v>16.57</v>
      </c>
      <c r="M309">
        <v>16.57</v>
      </c>
      <c r="N309" t="str">
        <f>IFERROR(VLOOKUP(B309,stariCEnik!$B$6:$V$306,2,FALSE),REPLACE(B309,1,2,"MM"))</f>
        <v>MMM0077</v>
      </c>
      <c r="O309" s="120" t="s">
        <v>966</v>
      </c>
      <c r="P309" s="122">
        <f t="shared" si="22"/>
        <v>1.2900505902192245</v>
      </c>
      <c r="Q309">
        <f t="shared" si="23"/>
        <v>11.86</v>
      </c>
      <c r="R309">
        <f t="shared" si="24"/>
        <v>12.45</v>
      </c>
    </row>
    <row r="310" spans="1:18" ht="49.5" customHeight="1">
      <c r="A310" s="10"/>
      <c r="B310" s="11" t="s">
        <v>967</v>
      </c>
      <c r="C310" s="7" t="s">
        <v>968</v>
      </c>
      <c r="D310" s="8">
        <v>5.99</v>
      </c>
      <c r="E310" s="10"/>
      <c r="F310" s="10"/>
      <c r="G310" s="10"/>
      <c r="H310" s="10"/>
      <c r="I310" t="str">
        <f>VLOOKUP(B310,stariCEnik!$B$6:$V$306,5,FALSE)</f>
        <v>Barvna telesa</v>
      </c>
      <c r="J310" s="127">
        <f>ROUND(VLOOKUP(B310,stariCEnik!$B$6:$V$306,6,FALSE),2)</f>
        <v>13.88</v>
      </c>
      <c r="K310">
        <v>13.88</v>
      </c>
      <c r="L310" s="127">
        <f t="shared" si="21"/>
        <v>16.93</v>
      </c>
      <c r="M310">
        <v>16.93</v>
      </c>
      <c r="N310" t="str">
        <f>IFERROR(VLOOKUP(B310,stariCEnik!$B$6:$V$306,2,FALSE),REPLACE(B310,1,2,"MM"))</f>
        <v>MMM0085</v>
      </c>
      <c r="O310" s="120" t="s">
        <v>969</v>
      </c>
      <c r="P310" s="122">
        <f t="shared" si="22"/>
        <v>1.317195325542571</v>
      </c>
      <c r="Q310">
        <f t="shared" si="23"/>
        <v>11.98</v>
      </c>
      <c r="R310">
        <f t="shared" si="24"/>
        <v>12.58</v>
      </c>
    </row>
    <row r="311" spans="1:18" ht="49.5" customHeight="1">
      <c r="A311" s="10"/>
      <c r="B311" s="11" t="s">
        <v>970</v>
      </c>
      <c r="C311" s="7" t="s">
        <v>971</v>
      </c>
      <c r="D311" s="8">
        <v>5.19</v>
      </c>
      <c r="E311" s="10"/>
      <c r="F311" s="10"/>
      <c r="G311" s="10"/>
      <c r="H311" s="10"/>
      <c r="I311">
        <f>VLOOKUP(B311,stariCEnik!$B$6:$V$306,5,FALSE)</f>
        <v>0</v>
      </c>
      <c r="J311" s="127">
        <f>ROUND(VLOOKUP(B311,stariCEnik!$B$6:$V$306,6,FALSE),2)</f>
        <v>11.45</v>
      </c>
      <c r="K311">
        <v>11.45</v>
      </c>
      <c r="L311" s="127">
        <f t="shared" si="21"/>
        <v>13.97</v>
      </c>
      <c r="M311">
        <v>13.97</v>
      </c>
      <c r="N311" t="str">
        <f>IFERROR(VLOOKUP(B311,stariCEnik!$B$6:$V$306,2,FALSE),REPLACE(B311,1,2,"MM"))</f>
        <v>MMM0089</v>
      </c>
      <c r="O311" s="120" t="s">
        <v>972</v>
      </c>
      <c r="P311" s="122">
        <f t="shared" si="22"/>
        <v>1.2061657032755297</v>
      </c>
      <c r="Q311">
        <f t="shared" si="23"/>
        <v>10.38</v>
      </c>
      <c r="R311">
        <f t="shared" si="24"/>
        <v>10.9</v>
      </c>
    </row>
    <row r="312" spans="1:18" ht="45" customHeight="1">
      <c r="A312" s="10"/>
      <c r="B312" s="11" t="s">
        <v>973</v>
      </c>
      <c r="C312" s="7" t="s">
        <v>974</v>
      </c>
      <c r="D312" s="8">
        <v>9.99</v>
      </c>
      <c r="E312" s="159">
        <v>23.3</v>
      </c>
      <c r="F312" s="159">
        <v>23.3</v>
      </c>
      <c r="G312" s="159">
        <v>3.8</v>
      </c>
      <c r="H312" s="159">
        <v>0.46</v>
      </c>
      <c r="I312" t="str">
        <f>VLOOKUP(B312,stariCEnik!$B$6:$V$306,5,FALSE)</f>
        <v>Krogi za prikaz stopinj</v>
      </c>
      <c r="J312" s="128">
        <v>20.98</v>
      </c>
      <c r="K312">
        <v>19.21</v>
      </c>
      <c r="L312" s="127">
        <f t="shared" si="21"/>
        <v>25.6</v>
      </c>
      <c r="M312">
        <v>23.44</v>
      </c>
      <c r="N312" t="str">
        <f>IFERROR(VLOOKUP(B312,stariCEnik!$B$6:$V$306,2,FALSE),REPLACE(B312,1,2,"MM"))</f>
        <v>MMM0069</v>
      </c>
      <c r="O312" s="120" t="s">
        <v>975</v>
      </c>
      <c r="P312" s="122">
        <f t="shared" si="22"/>
        <v>1.1001001001001001</v>
      </c>
      <c r="Q312">
        <f t="shared" si="23"/>
        <v>19.98</v>
      </c>
      <c r="R312">
        <f t="shared" si="24"/>
        <v>20.98</v>
      </c>
    </row>
    <row r="313" spans="1:18" ht="54.75" customHeight="1">
      <c r="A313" s="10"/>
      <c r="B313" s="11" t="s">
        <v>976</v>
      </c>
      <c r="C313" s="7" t="s">
        <v>977</v>
      </c>
      <c r="D313" s="8">
        <v>18.989999999999998</v>
      </c>
      <c r="E313" s="159">
        <v>26.8</v>
      </c>
      <c r="F313" s="159">
        <v>14.9</v>
      </c>
      <c r="G313" s="159">
        <v>6.9</v>
      </c>
      <c r="H313" s="159">
        <v>1.1000000000000001</v>
      </c>
      <c r="I313" t="str">
        <f>VLOOKUP(B313,stariCEnik!$B$6:$V$306,5,FALSE)</f>
        <v>Škatla za množenje(s kontrolno tabelo)</v>
      </c>
      <c r="J313" s="128">
        <v>39.880000000000003</v>
      </c>
      <c r="K313">
        <v>36.520000000000003</v>
      </c>
      <c r="L313" s="127">
        <f t="shared" si="21"/>
        <v>48.65</v>
      </c>
      <c r="M313">
        <v>44.55</v>
      </c>
      <c r="N313" t="str">
        <f>IFERROR(VLOOKUP(B313,stariCEnik!$B$6:$V$306,2,FALSE),REPLACE(B313,1,2,"MM"))</f>
        <v>MMM0070</v>
      </c>
      <c r="O313" s="120" t="s">
        <v>978</v>
      </c>
      <c r="P313" s="122">
        <f t="shared" si="22"/>
        <v>1.1000526592943656</v>
      </c>
      <c r="Q313">
        <f t="shared" si="23"/>
        <v>37.979999999999997</v>
      </c>
      <c r="R313">
        <f t="shared" si="24"/>
        <v>39.880000000000003</v>
      </c>
    </row>
    <row r="314" spans="1:18" ht="60" customHeight="1">
      <c r="A314" s="10"/>
      <c r="B314" s="9" t="s">
        <v>979</v>
      </c>
      <c r="C314" s="9" t="s">
        <v>980</v>
      </c>
      <c r="D314" s="8">
        <v>25.83</v>
      </c>
      <c r="E314" s="159">
        <v>46</v>
      </c>
      <c r="F314" s="159">
        <v>28.5</v>
      </c>
      <c r="G314" s="159">
        <v>9</v>
      </c>
      <c r="H314" s="159">
        <v>2.4700000000000002</v>
      </c>
      <c r="I314" t="str">
        <f>VLOOKUP(B314,stariCEnik!$B$6:$V$306,5,FALSE)</f>
        <v>Razpredelnice za množenje</v>
      </c>
      <c r="J314" s="128">
        <v>54.24</v>
      </c>
      <c r="K314">
        <v>49.67</v>
      </c>
      <c r="L314" s="127">
        <f t="shared" si="21"/>
        <v>66.17</v>
      </c>
      <c r="M314">
        <v>60.6</v>
      </c>
      <c r="N314" t="str">
        <f>IFERROR(VLOOKUP(B314,stariCEnik!$B$6:$V$306,2,FALSE),REPLACE(B314,1,2,"MM"))</f>
        <v>MMM0070-1</v>
      </c>
      <c r="O314" s="120" t="s">
        <v>981</v>
      </c>
      <c r="P314" s="122">
        <f t="shared" si="22"/>
        <v>1.099883855981417</v>
      </c>
      <c r="Q314">
        <f t="shared" si="23"/>
        <v>51.66</v>
      </c>
      <c r="R314">
        <f t="shared" si="24"/>
        <v>54.24</v>
      </c>
    </row>
    <row r="315" spans="1:18" ht="60.75" customHeight="1">
      <c r="A315" s="10"/>
      <c r="B315" s="11" t="s">
        <v>982</v>
      </c>
      <c r="C315" s="7" t="s">
        <v>983</v>
      </c>
      <c r="D315" s="8">
        <v>18.989999999999998</v>
      </c>
      <c r="E315" s="159">
        <v>26.8</v>
      </c>
      <c r="F315" s="159">
        <v>14.9</v>
      </c>
      <c r="G315" s="159">
        <v>6.9</v>
      </c>
      <c r="H315" s="159">
        <v>1.1200000000000001</v>
      </c>
      <c r="I315" t="str">
        <f>VLOOKUP(B315,stariCEnik!$B$6:$V$306,5,FALSE)</f>
        <v>Škatla za deljenje (s kontrolno tabelo)</v>
      </c>
      <c r="J315" s="128">
        <v>39.880000000000003</v>
      </c>
      <c r="K315">
        <v>36.520000000000003</v>
      </c>
      <c r="L315" s="127">
        <f t="shared" si="21"/>
        <v>48.65</v>
      </c>
      <c r="M315">
        <v>44.55</v>
      </c>
      <c r="N315" t="str">
        <f>IFERROR(VLOOKUP(B315,stariCEnik!$B$6:$V$306,2,FALSE),REPLACE(B315,1,2,"MM"))</f>
        <v>MMM0071</v>
      </c>
      <c r="O315" s="120" t="s">
        <v>984</v>
      </c>
      <c r="P315" s="122">
        <f t="shared" si="22"/>
        <v>1.1000526592943656</v>
      </c>
      <c r="Q315">
        <f t="shared" si="23"/>
        <v>37.979999999999997</v>
      </c>
      <c r="R315">
        <f t="shared" si="24"/>
        <v>39.880000000000003</v>
      </c>
    </row>
    <row r="316" spans="1:18" ht="58.5" customHeight="1">
      <c r="A316" s="10"/>
      <c r="B316" s="9" t="s">
        <v>985</v>
      </c>
      <c r="C316" s="9" t="s">
        <v>986</v>
      </c>
      <c r="D316" s="8">
        <v>24.19</v>
      </c>
      <c r="E316" s="159">
        <v>30.5</v>
      </c>
      <c r="F316" s="159">
        <v>30.5</v>
      </c>
      <c r="G316" s="159">
        <v>6.5</v>
      </c>
      <c r="H316" s="159">
        <v>0.76</v>
      </c>
      <c r="I316" t="str">
        <f>VLOOKUP(B316,stariCEnik!$B$6:$V$306,5,FALSE)</f>
        <v>Razpredelnice za deljenje</v>
      </c>
      <c r="J316" s="128">
        <v>50.8</v>
      </c>
      <c r="K316">
        <v>46.52</v>
      </c>
      <c r="L316" s="127">
        <f t="shared" si="21"/>
        <v>61.98</v>
      </c>
      <c r="M316">
        <v>56.75</v>
      </c>
      <c r="N316" t="str">
        <f>IFERROR(VLOOKUP(B316,stariCEnik!$B$6:$V$306,2,FALSE),REPLACE(B316,1,2,"MM"))</f>
        <v>MMM0071-1</v>
      </c>
      <c r="O316" s="120" t="s">
        <v>987</v>
      </c>
      <c r="P316" s="122">
        <f t="shared" si="22"/>
        <v>1.1000413393964448</v>
      </c>
      <c r="Q316">
        <f t="shared" si="23"/>
        <v>48.38</v>
      </c>
      <c r="R316">
        <f t="shared" si="24"/>
        <v>50.8</v>
      </c>
    </row>
    <row r="317" spans="1:18" ht="66.75" customHeight="1">
      <c r="A317" s="10"/>
      <c r="B317" s="11" t="s">
        <v>988</v>
      </c>
      <c r="C317" s="7" t="s">
        <v>989</v>
      </c>
      <c r="D317" s="8">
        <v>18.989999999999998</v>
      </c>
      <c r="E317" s="159">
        <v>26.8</v>
      </c>
      <c r="F317" s="159">
        <v>14.9</v>
      </c>
      <c r="G317" s="159">
        <v>6.9</v>
      </c>
      <c r="H317" s="159">
        <v>1.31</v>
      </c>
      <c r="I317" t="str">
        <f>VLOOKUP(B317,stariCEnik!$B$6:$V$306,5,FALSE)</f>
        <v>Škatla za odštevanje (s kontrolno tabelo)</v>
      </c>
      <c r="J317" s="128">
        <v>39.880000000000003</v>
      </c>
      <c r="K317">
        <v>36.520000000000003</v>
      </c>
      <c r="L317" s="127">
        <f t="shared" si="21"/>
        <v>48.65</v>
      </c>
      <c r="M317">
        <v>44.55</v>
      </c>
      <c r="N317" t="str">
        <f>IFERROR(VLOOKUP(B317,stariCEnik!$B$6:$V$306,2,FALSE),REPLACE(B317,1,2,"MM"))</f>
        <v>MMM0072</v>
      </c>
      <c r="O317" s="120" t="s">
        <v>990</v>
      </c>
      <c r="P317" s="122">
        <f t="shared" si="22"/>
        <v>1.1000526592943656</v>
      </c>
      <c r="Q317">
        <f t="shared" si="23"/>
        <v>37.979999999999997</v>
      </c>
      <c r="R317">
        <f t="shared" si="24"/>
        <v>39.880000000000003</v>
      </c>
    </row>
    <row r="318" spans="1:18" ht="54" customHeight="1">
      <c r="A318" s="10"/>
      <c r="B318" s="9" t="s">
        <v>991</v>
      </c>
      <c r="C318" s="9" t="s">
        <v>992</v>
      </c>
      <c r="D318" s="8">
        <v>24.16</v>
      </c>
      <c r="E318" s="159">
        <v>62.5</v>
      </c>
      <c r="F318" s="159">
        <v>19</v>
      </c>
      <c r="G318" s="159">
        <v>8.5</v>
      </c>
      <c r="H318" s="159">
        <v>2.42</v>
      </c>
      <c r="I318" t="str">
        <f>VLOOKUP(B318,stariCEnik!$B$6:$V$306,5,FALSE)</f>
        <v>Razpredelnice za odštevanje</v>
      </c>
      <c r="J318" s="128">
        <v>50.74</v>
      </c>
      <c r="K318">
        <v>46.46</v>
      </c>
      <c r="L318" s="127">
        <f t="shared" si="21"/>
        <v>61.9</v>
      </c>
      <c r="M318">
        <v>56.68</v>
      </c>
      <c r="N318" t="str">
        <f>IFERROR(VLOOKUP(B318,stariCEnik!$B$6:$V$306,2,FALSE),REPLACE(B318,1,2,"MM"))</f>
        <v>MMM0072-1</v>
      </c>
      <c r="O318" s="120" t="s">
        <v>993</v>
      </c>
      <c r="P318" s="122">
        <f t="shared" si="22"/>
        <v>1.1001655629139075</v>
      </c>
      <c r="Q318">
        <f t="shared" si="23"/>
        <v>48.32</v>
      </c>
      <c r="R318">
        <f t="shared" si="24"/>
        <v>50.74</v>
      </c>
    </row>
    <row r="319" spans="1:18" ht="63" customHeight="1">
      <c r="A319" s="10"/>
      <c r="B319" s="11" t="s">
        <v>994</v>
      </c>
      <c r="C319" s="7" t="s">
        <v>995</v>
      </c>
      <c r="D319" s="8">
        <v>18.989999999999998</v>
      </c>
      <c r="E319" s="159">
        <v>26.8</v>
      </c>
      <c r="F319" s="159">
        <v>14.9</v>
      </c>
      <c r="G319" s="159">
        <v>6.9</v>
      </c>
      <c r="H319" s="159">
        <v>1.1200000000000001</v>
      </c>
      <c r="I319" t="str">
        <f>VLOOKUP(B319,stariCEnik!$B$6:$V$306,5,FALSE)</f>
        <v>Škatla za seštevanje (s kontrolno tabelo)</v>
      </c>
      <c r="J319" s="128">
        <v>39.880000000000003</v>
      </c>
      <c r="K319">
        <v>36.520000000000003</v>
      </c>
      <c r="L319" s="127">
        <f t="shared" si="21"/>
        <v>48.65</v>
      </c>
      <c r="M319">
        <v>44.55</v>
      </c>
      <c r="N319" t="str">
        <f>IFERROR(VLOOKUP(B319,stariCEnik!$B$6:$V$306,2,FALSE),REPLACE(B319,1,2,"MM"))</f>
        <v>MMM0073</v>
      </c>
      <c r="O319" s="120" t="s">
        <v>996</v>
      </c>
      <c r="P319" s="122">
        <f t="shared" si="22"/>
        <v>1.1000526592943656</v>
      </c>
      <c r="Q319">
        <f t="shared" si="23"/>
        <v>37.979999999999997</v>
      </c>
      <c r="R319">
        <f t="shared" si="24"/>
        <v>39.880000000000003</v>
      </c>
    </row>
    <row r="320" spans="1:18" ht="57" customHeight="1">
      <c r="A320" s="10"/>
      <c r="B320" s="9" t="s">
        <v>997</v>
      </c>
      <c r="C320" s="9" t="s">
        <v>998</v>
      </c>
      <c r="D320" s="8">
        <v>25.83</v>
      </c>
      <c r="E320" s="159">
        <v>63</v>
      </c>
      <c r="F320" s="159">
        <v>29.5</v>
      </c>
      <c r="G320" s="159">
        <v>9</v>
      </c>
      <c r="H320" s="159">
        <v>2.99</v>
      </c>
      <c r="I320" t="str">
        <f>VLOOKUP(B320,stariCEnik!$B$6:$V$306,5,FALSE)</f>
        <v>Razpredelnice za seštevanje</v>
      </c>
      <c r="J320" s="128">
        <v>54.24</v>
      </c>
      <c r="K320">
        <v>49.67</v>
      </c>
      <c r="L320" s="127">
        <f t="shared" si="21"/>
        <v>66.17</v>
      </c>
      <c r="M320">
        <v>60.6</v>
      </c>
      <c r="N320" t="str">
        <f>IFERROR(VLOOKUP(B320,stariCEnik!$B$6:$V$306,2,FALSE),REPLACE(B320,1,2,"MM"))</f>
        <v>MMM0073-1</v>
      </c>
      <c r="O320" s="120" t="s">
        <v>999</v>
      </c>
      <c r="P320" s="122">
        <f t="shared" si="22"/>
        <v>1.099883855981417</v>
      </c>
      <c r="Q320">
        <f t="shared" si="23"/>
        <v>51.66</v>
      </c>
      <c r="R320">
        <f t="shared" si="24"/>
        <v>54.24</v>
      </c>
    </row>
    <row r="321" spans="1:18" ht="49.5" customHeight="1">
      <c r="A321" s="10"/>
      <c r="B321" s="11" t="s">
        <v>1000</v>
      </c>
      <c r="C321" s="7" t="s">
        <v>1001</v>
      </c>
      <c r="D321" s="8">
        <v>21.66</v>
      </c>
      <c r="E321" s="10"/>
      <c r="F321" s="10"/>
      <c r="G321" s="10"/>
      <c r="H321" s="10"/>
      <c r="I321">
        <f>VLOOKUP(B321,stariCEnik!$B$6:$V$306,5,FALSE)</f>
        <v>0</v>
      </c>
      <c r="J321" s="128">
        <v>45.49</v>
      </c>
      <c r="K321">
        <v>41.65</v>
      </c>
      <c r="L321" s="127">
        <f t="shared" si="21"/>
        <v>55.5</v>
      </c>
      <c r="M321">
        <v>50.81</v>
      </c>
      <c r="N321" t="str">
        <f>IFERROR(VLOOKUP(B321,stariCEnik!$B$6:$V$306,2,FALSE),REPLACE(B321,1,2,"MM"))</f>
        <v>MMM0074</v>
      </c>
      <c r="O321" s="120" t="s">
        <v>1002</v>
      </c>
      <c r="P321" s="122">
        <f t="shared" si="22"/>
        <v>1.1001846722068329</v>
      </c>
      <c r="Q321">
        <f t="shared" si="23"/>
        <v>43.32</v>
      </c>
      <c r="R321">
        <f t="shared" si="24"/>
        <v>45.49</v>
      </c>
    </row>
    <row r="322" spans="1:18" ht="56.25" customHeight="1">
      <c r="A322" s="10"/>
      <c r="B322" s="11" t="s">
        <v>1003</v>
      </c>
      <c r="C322" s="7" t="s">
        <v>1004</v>
      </c>
      <c r="D322" s="8">
        <v>49.83</v>
      </c>
      <c r="E322" s="10"/>
      <c r="F322" s="10"/>
      <c r="G322" s="10"/>
      <c r="H322" s="10"/>
      <c r="I322" t="str">
        <f>VLOOKUP(B322,stariCEnik!$B$6:$V$306,5,FALSE)</f>
        <v>Velika tabla za množenje</v>
      </c>
      <c r="J322" s="128">
        <v>104.64</v>
      </c>
      <c r="K322">
        <v>95.83</v>
      </c>
      <c r="L322" s="127">
        <f t="shared" si="21"/>
        <v>127.66</v>
      </c>
      <c r="M322">
        <v>116.91</v>
      </c>
      <c r="N322" t="str">
        <f>IFERROR(VLOOKUP(B322,stariCEnik!$B$6:$V$306,2,FALSE),REPLACE(B322,1,2,"MM"))</f>
        <v>MMM0075</v>
      </c>
      <c r="O322" s="120" t="s">
        <v>1005</v>
      </c>
      <c r="P322" s="122">
        <f t="shared" si="22"/>
        <v>1.0999397953040337</v>
      </c>
      <c r="Q322">
        <f t="shared" si="23"/>
        <v>99.66</v>
      </c>
      <c r="R322">
        <f t="shared" si="24"/>
        <v>104.64</v>
      </c>
    </row>
    <row r="323" spans="1:18" ht="42" customHeight="1">
      <c r="A323" s="10"/>
      <c r="B323" s="11" t="s">
        <v>1006</v>
      </c>
      <c r="C323" s="7" t="s">
        <v>1007</v>
      </c>
      <c r="D323" s="8">
        <v>7.49</v>
      </c>
      <c r="E323" s="10"/>
      <c r="F323" s="10"/>
      <c r="G323" s="10"/>
      <c r="H323" s="10"/>
      <c r="I323" t="e">
        <f>VLOOKUP(B323,stariCEnik!$B$6:$V$306,5,FALSE)</f>
        <v>#N/A</v>
      </c>
      <c r="J323" s="128">
        <v>15.73</v>
      </c>
      <c r="K323" t="e">
        <v>#N/A</v>
      </c>
      <c r="L323" s="127">
        <f t="shared" ref="L323:L386" si="25">ROUND(J323*1.22,2)</f>
        <v>19.190000000000001</v>
      </c>
      <c r="M323" t="e">
        <v>#N/A</v>
      </c>
      <c r="N323" t="str">
        <f>IFERROR(VLOOKUP(B323,stariCEnik!$B$6:$V$306,2,FALSE),REPLACE(B323,1,2,"MM"))</f>
        <v>MMM0079</v>
      </c>
      <c r="O323" s="120" t="s">
        <v>1008</v>
      </c>
      <c r="P323" s="122">
        <f t="shared" ref="P323:P386" si="26">J323/D323-1</f>
        <v>1.1001335113484645</v>
      </c>
      <c r="Q323">
        <f t="shared" ref="Q323:Q386" si="27">D323*2</f>
        <v>14.98</v>
      </c>
      <c r="R323">
        <f t="shared" si="24"/>
        <v>15.73</v>
      </c>
    </row>
    <row r="324" spans="1:18" ht="56.25" customHeight="1">
      <c r="A324" s="10"/>
      <c r="B324" s="11" t="s">
        <v>1009</v>
      </c>
      <c r="C324" s="7" t="s">
        <v>1010</v>
      </c>
      <c r="D324" s="8">
        <v>17.489999999999998</v>
      </c>
      <c r="E324" s="10"/>
      <c r="F324" s="10"/>
      <c r="G324" s="10"/>
      <c r="H324" s="10"/>
      <c r="I324" t="e">
        <f>VLOOKUP(B324,stariCEnik!$B$6:$V$306,5,FALSE)</f>
        <v>#N/A</v>
      </c>
      <c r="J324" s="128">
        <v>36.729999999999997</v>
      </c>
      <c r="K324" t="e">
        <v>#N/A</v>
      </c>
      <c r="L324" s="127">
        <f t="shared" si="25"/>
        <v>44.81</v>
      </c>
      <c r="M324" t="e">
        <v>#N/A</v>
      </c>
      <c r="N324" t="str">
        <f>IFERROR(VLOOKUP(B324,stariCEnik!$B$6:$V$306,2,FALSE),REPLACE(B324,1,2,"MM"))</f>
        <v>MMM0078</v>
      </c>
      <c r="O324" s="120" t="s">
        <v>1011</v>
      </c>
      <c r="P324" s="122">
        <f t="shared" si="26"/>
        <v>1.1000571755288737</v>
      </c>
      <c r="Q324">
        <f t="shared" si="27"/>
        <v>34.979999999999997</v>
      </c>
      <c r="R324">
        <f t="shared" si="24"/>
        <v>36.729999999999997</v>
      </c>
    </row>
    <row r="325" spans="1:18" ht="56.25" customHeight="1">
      <c r="A325" s="10"/>
      <c r="B325" s="11" t="s">
        <v>1012</v>
      </c>
      <c r="C325" s="7" t="s">
        <v>1013</v>
      </c>
      <c r="D325" s="8">
        <v>1.99</v>
      </c>
      <c r="E325" s="10"/>
      <c r="F325" s="10"/>
      <c r="G325" s="10"/>
      <c r="H325" s="10"/>
      <c r="I325" t="str">
        <f>VLOOKUP(B325,stariCEnik!$B$6:$V$306,5,FALSE)</f>
        <v>100 zlatih perlic</v>
      </c>
      <c r="J325" s="127">
        <f>ROUND(VLOOKUP(B325,stariCEnik!$B$6:$V$306,6,FALSE),2)</f>
        <v>4.5</v>
      </c>
      <c r="K325">
        <v>4.5</v>
      </c>
      <c r="L325" s="127">
        <f t="shared" si="25"/>
        <v>5.49</v>
      </c>
      <c r="M325">
        <v>5.49</v>
      </c>
      <c r="N325" t="str">
        <f>IFERROR(VLOOKUP(B325,stariCEnik!$B$6:$V$306,2,FALSE),REPLACE(B325,1,2,"MM"))</f>
        <v>MMM0100</v>
      </c>
      <c r="O325" s="120" t="s">
        <v>1014</v>
      </c>
      <c r="P325" s="122">
        <f t="shared" si="26"/>
        <v>1.2613065326633164</v>
      </c>
      <c r="Q325">
        <f t="shared" si="27"/>
        <v>3.98</v>
      </c>
      <c r="R325">
        <f t="shared" si="24"/>
        <v>4.18</v>
      </c>
    </row>
    <row r="326" spans="1:18" ht="56.25" customHeight="1">
      <c r="A326" s="10"/>
      <c r="B326" s="11" t="s">
        <v>1015</v>
      </c>
      <c r="C326" s="7" t="s">
        <v>1016</v>
      </c>
      <c r="D326" s="8">
        <v>1.99</v>
      </c>
      <c r="E326" s="10"/>
      <c r="F326" s="10"/>
      <c r="G326" s="10"/>
      <c r="H326" s="10"/>
      <c r="I326" t="str">
        <f>VLOOKUP(B326,stariCEnik!$B$6:$V$306,5,FALSE)</f>
        <v>100 zelenih perlic</v>
      </c>
      <c r="J326" s="127">
        <f>ROUND(VLOOKUP(B326,stariCEnik!$B$6:$V$306,6,FALSE),2)</f>
        <v>4.5</v>
      </c>
      <c r="K326">
        <v>4.5</v>
      </c>
      <c r="L326" s="127">
        <f t="shared" si="25"/>
        <v>5.49</v>
      </c>
      <c r="M326">
        <v>5.49</v>
      </c>
      <c r="N326" t="str">
        <f>IFERROR(VLOOKUP(B326,stariCEnik!$B$6:$V$306,2,FALSE),REPLACE(B326,1,2,"MM"))</f>
        <v>MMM0101</v>
      </c>
      <c r="O326" s="120" t="s">
        <v>1017</v>
      </c>
      <c r="P326" s="122">
        <f t="shared" si="26"/>
        <v>1.2613065326633164</v>
      </c>
      <c r="Q326">
        <f t="shared" si="27"/>
        <v>3.98</v>
      </c>
      <c r="R326">
        <f t="shared" si="24"/>
        <v>4.18</v>
      </c>
    </row>
    <row r="327" spans="1:18" ht="56.25" customHeight="1">
      <c r="A327" s="10"/>
      <c r="B327" s="11" t="s">
        <v>1018</v>
      </c>
      <c r="C327" s="7" t="s">
        <v>1019</v>
      </c>
      <c r="D327" s="8">
        <v>1.99</v>
      </c>
      <c r="E327" s="10"/>
      <c r="F327" s="10"/>
      <c r="G327" s="10"/>
      <c r="H327" s="10"/>
      <c r="I327" t="str">
        <f>VLOOKUP(B327,stariCEnik!$B$6:$V$306,5,FALSE)</f>
        <v>100 modrih perlic</v>
      </c>
      <c r="J327" s="127">
        <f>ROUND(VLOOKUP(B327,stariCEnik!$B$6:$V$306,6,FALSE),2)</f>
        <v>4.5</v>
      </c>
      <c r="K327">
        <v>4.5</v>
      </c>
      <c r="L327" s="127">
        <f t="shared" si="25"/>
        <v>5.49</v>
      </c>
      <c r="M327">
        <v>5.49</v>
      </c>
      <c r="N327" t="str">
        <f>IFERROR(VLOOKUP(B327,stariCEnik!$B$6:$V$306,2,FALSE),REPLACE(B327,1,2,"MM"))</f>
        <v>MMM0102</v>
      </c>
      <c r="O327" s="120" t="s">
        <v>1020</v>
      </c>
      <c r="P327" s="122">
        <f t="shared" si="26"/>
        <v>1.2613065326633164</v>
      </c>
      <c r="Q327">
        <f t="shared" si="27"/>
        <v>3.98</v>
      </c>
      <c r="R327">
        <f t="shared" si="24"/>
        <v>4.18</v>
      </c>
    </row>
    <row r="328" spans="1:18" ht="56.25" customHeight="1">
      <c r="A328" s="10"/>
      <c r="B328" s="11" t="s">
        <v>1021</v>
      </c>
      <c r="C328" s="7" t="s">
        <v>1022</v>
      </c>
      <c r="D328" s="8">
        <v>11.09</v>
      </c>
      <c r="E328" s="10"/>
      <c r="F328" s="10"/>
      <c r="G328" s="10"/>
      <c r="H328" s="10"/>
      <c r="I328" t="e">
        <f>VLOOKUP(B328,stariCEnik!$B$6:$V$306,5,FALSE)</f>
        <v>#N/A</v>
      </c>
      <c r="J328" s="128">
        <v>23.4</v>
      </c>
      <c r="K328" t="e">
        <v>#N/A</v>
      </c>
      <c r="L328" s="127">
        <f t="shared" si="25"/>
        <v>28.55</v>
      </c>
      <c r="M328" t="e">
        <v>#N/A</v>
      </c>
      <c r="N328" t="str">
        <f>IFERROR(VLOOKUP(B328,stariCEnik!$B$6:$V$306,2,FALSE),REPLACE(B328,1,2,"MM"))</f>
        <v>MMM0106</v>
      </c>
      <c r="O328" s="120" t="s">
        <v>1023</v>
      </c>
      <c r="P328" s="122">
        <f t="shared" si="26"/>
        <v>1.1100090171325516</v>
      </c>
      <c r="Q328">
        <f t="shared" si="27"/>
        <v>22.18</v>
      </c>
      <c r="R328">
        <f t="shared" si="24"/>
        <v>23.29</v>
      </c>
    </row>
    <row r="329" spans="1:18" s="1" customFormat="1" ht="61.2" customHeight="1">
      <c r="A329" s="19"/>
      <c r="B329" s="19" t="s">
        <v>1024</v>
      </c>
      <c r="C329" s="19" t="s">
        <v>1025</v>
      </c>
      <c r="D329" s="20">
        <v>17.98</v>
      </c>
      <c r="E329" s="10"/>
      <c r="F329" s="164"/>
      <c r="G329" s="19"/>
      <c r="H329" s="19"/>
      <c r="I329" t="e">
        <f>VLOOKUP(B329,stariCEnik!$B$6:$V$306,5,FALSE)</f>
        <v>#N/A</v>
      </c>
      <c r="J329" s="164">
        <v>40.454999999999998</v>
      </c>
      <c r="K329" s="1" t="e">
        <v>#N/A</v>
      </c>
      <c r="L329" s="127">
        <f t="shared" si="25"/>
        <v>49.36</v>
      </c>
      <c r="M329" s="1" t="e">
        <v>#N/A</v>
      </c>
      <c r="N329" t="str">
        <f>IFERROR(VLOOKUP(B329,stariCEnik!$B$6:$V$306,2,FALSE),REPLACE(B329,1,2,"MM"))</f>
        <v>MMM0107</v>
      </c>
      <c r="O329" s="120" t="s">
        <v>1026</v>
      </c>
      <c r="P329" s="122">
        <f t="shared" si="26"/>
        <v>1.25</v>
      </c>
      <c r="Q329">
        <f t="shared" si="27"/>
        <v>35.96</v>
      </c>
      <c r="R329">
        <f t="shared" si="24"/>
        <v>37.76</v>
      </c>
    </row>
    <row r="330" spans="1:18" s="1" customFormat="1" ht="52.95" customHeight="1">
      <c r="A330" s="19"/>
      <c r="B330" s="19" t="s">
        <v>1027</v>
      </c>
      <c r="C330" s="21" t="s">
        <v>1028</v>
      </c>
      <c r="D330" s="20">
        <v>16.989999999999998</v>
      </c>
      <c r="E330" s="165"/>
      <c r="F330" s="164"/>
      <c r="G330" s="19"/>
      <c r="H330" s="19"/>
      <c r="I330" t="e">
        <f>VLOOKUP(B330,stariCEnik!$B$6:$V$306,5,FALSE)</f>
        <v>#N/A</v>
      </c>
      <c r="J330" s="164">
        <v>38.227499999999999</v>
      </c>
      <c r="K330" s="1" t="e">
        <v>#N/A</v>
      </c>
      <c r="L330" s="127">
        <f t="shared" si="25"/>
        <v>46.64</v>
      </c>
      <c r="M330" s="1" t="e">
        <v>#N/A</v>
      </c>
      <c r="N330" t="str">
        <f>IFERROR(VLOOKUP(B330,stariCEnik!$B$6:$V$306,2,FALSE),REPLACE(B330,1,2,"MM"))</f>
        <v>MMM0108</v>
      </c>
      <c r="O330" s="120" t="s">
        <v>1029</v>
      </c>
      <c r="P330" s="122">
        <f t="shared" si="26"/>
        <v>1.25</v>
      </c>
      <c r="Q330">
        <f t="shared" si="27"/>
        <v>33.979999999999997</v>
      </c>
      <c r="R330">
        <f t="shared" si="24"/>
        <v>35.68</v>
      </c>
    </row>
    <row r="331" spans="1:18" s="1" customFormat="1" ht="57" customHeight="1">
      <c r="A331" s="19"/>
      <c r="B331" s="19" t="s">
        <v>1030</v>
      </c>
      <c r="C331" s="21" t="s">
        <v>1031</v>
      </c>
      <c r="D331" s="20">
        <v>10.85</v>
      </c>
      <c r="E331" s="165"/>
      <c r="F331" s="164"/>
      <c r="G331" s="19"/>
      <c r="H331" s="19"/>
      <c r="I331" t="e">
        <f>VLOOKUP(B331,stariCEnik!$B$6:$V$306,5,FALSE)</f>
        <v>#N/A</v>
      </c>
      <c r="J331" s="164">
        <v>24.412499999999998</v>
      </c>
      <c r="K331" s="1" t="e">
        <v>#N/A</v>
      </c>
      <c r="L331" s="127">
        <f t="shared" si="25"/>
        <v>29.78</v>
      </c>
      <c r="M331" s="1" t="e">
        <v>#N/A</v>
      </c>
      <c r="N331" t="str">
        <f>IFERROR(VLOOKUP(B331,stariCEnik!$B$6:$V$306,2,FALSE),REPLACE(B331,1,2,"MM"))</f>
        <v>MMM0109</v>
      </c>
      <c r="O331" s="120" t="s">
        <v>1032</v>
      </c>
      <c r="P331" s="122">
        <f t="shared" si="26"/>
        <v>1.25</v>
      </c>
      <c r="Q331">
        <f t="shared" si="27"/>
        <v>21.7</v>
      </c>
      <c r="R331">
        <f t="shared" si="24"/>
        <v>22.79</v>
      </c>
    </row>
    <row r="332" spans="1:18" s="1" customFormat="1" ht="73.95" customHeight="1">
      <c r="A332" s="19"/>
      <c r="B332" s="19" t="s">
        <v>1033</v>
      </c>
      <c r="C332" s="21" t="s">
        <v>1034</v>
      </c>
      <c r="D332" s="20">
        <v>14.17</v>
      </c>
      <c r="E332" s="165"/>
      <c r="F332" s="164"/>
      <c r="G332" s="19"/>
      <c r="H332" s="19"/>
      <c r="I332" t="e">
        <f>VLOOKUP(B332,stariCEnik!$B$6:$V$306,5,FALSE)</f>
        <v>#N/A</v>
      </c>
      <c r="J332" s="164">
        <v>31.8825</v>
      </c>
      <c r="K332" s="1" t="e">
        <v>#N/A</v>
      </c>
      <c r="L332" s="127">
        <f t="shared" si="25"/>
        <v>38.9</v>
      </c>
      <c r="M332" s="1" t="e">
        <v>#N/A</v>
      </c>
      <c r="N332" t="str">
        <f>IFERROR(VLOOKUP(B332,stariCEnik!$B$6:$V$306,2,FALSE),REPLACE(B332,1,2,"MM"))</f>
        <v>MMM0110</v>
      </c>
      <c r="O332" s="120" t="s">
        <v>1035</v>
      </c>
      <c r="P332" s="122">
        <f t="shared" si="26"/>
        <v>1.25</v>
      </c>
      <c r="Q332">
        <f t="shared" si="27"/>
        <v>28.34</v>
      </c>
      <c r="R332">
        <f t="shared" si="24"/>
        <v>29.76</v>
      </c>
    </row>
    <row r="333" spans="1:18" s="1" customFormat="1" ht="61.2" customHeight="1">
      <c r="A333" s="19"/>
      <c r="B333" s="19" t="s">
        <v>1036</v>
      </c>
      <c r="C333" s="21" t="s">
        <v>1037</v>
      </c>
      <c r="D333" s="20">
        <v>3.85</v>
      </c>
      <c r="E333" s="165"/>
      <c r="F333" s="164"/>
      <c r="G333" s="19"/>
      <c r="H333" s="19"/>
      <c r="I333" t="e">
        <f>VLOOKUP(B333,stariCEnik!$B$6:$V$306,5,FALSE)</f>
        <v>#N/A</v>
      </c>
      <c r="J333" s="164">
        <v>8.6624999999999996</v>
      </c>
      <c r="K333" s="1" t="e">
        <v>#N/A</v>
      </c>
      <c r="L333" s="127">
        <f t="shared" si="25"/>
        <v>10.57</v>
      </c>
      <c r="M333" s="1" t="e">
        <v>#N/A</v>
      </c>
      <c r="N333" t="str">
        <f>IFERROR(VLOOKUP(B333,stariCEnik!$B$6:$V$306,2,FALSE),REPLACE(B333,1,2,"MM"))</f>
        <v>MMM0111</v>
      </c>
      <c r="O333" s="120" t="s">
        <v>1038</v>
      </c>
      <c r="P333" s="122">
        <f t="shared" si="26"/>
        <v>1.25</v>
      </c>
      <c r="Q333">
        <f t="shared" si="27"/>
        <v>7.7</v>
      </c>
      <c r="R333">
        <f t="shared" si="24"/>
        <v>8.09</v>
      </c>
    </row>
    <row r="334" spans="1:18" s="1" customFormat="1" ht="52.95" customHeight="1">
      <c r="A334" s="19"/>
      <c r="B334" s="19" t="s">
        <v>1039</v>
      </c>
      <c r="C334" s="21" t="s">
        <v>1040</v>
      </c>
      <c r="D334" s="20">
        <v>12.49</v>
      </c>
      <c r="E334" s="165"/>
      <c r="F334" s="164"/>
      <c r="G334" s="19"/>
      <c r="H334" s="19"/>
      <c r="I334" t="e">
        <f>VLOOKUP(B334,stariCEnik!$B$6:$V$306,5,FALSE)</f>
        <v>#N/A</v>
      </c>
      <c r="J334" s="164">
        <v>28.102499999999999</v>
      </c>
      <c r="K334" s="1" t="e">
        <v>#N/A</v>
      </c>
      <c r="L334" s="127">
        <f t="shared" si="25"/>
        <v>34.29</v>
      </c>
      <c r="M334" s="1" t="e">
        <v>#N/A</v>
      </c>
      <c r="N334" t="str">
        <f>IFERROR(VLOOKUP(B334,stariCEnik!$B$6:$V$306,2,FALSE),REPLACE(B334,1,2,"MM"))</f>
        <v>MMM0112</v>
      </c>
      <c r="O334" s="120" t="s">
        <v>1041</v>
      </c>
      <c r="P334" s="122">
        <f t="shared" si="26"/>
        <v>1.25</v>
      </c>
      <c r="Q334">
        <f t="shared" si="27"/>
        <v>24.98</v>
      </c>
      <c r="R334">
        <f t="shared" si="24"/>
        <v>26.23</v>
      </c>
    </row>
    <row r="335" spans="1:18" s="1" customFormat="1" ht="64.2" customHeight="1">
      <c r="A335" s="19"/>
      <c r="B335" s="19" t="s">
        <v>1042</v>
      </c>
      <c r="C335" s="19" t="s">
        <v>1043</v>
      </c>
      <c r="D335" s="20">
        <v>14.67</v>
      </c>
      <c r="E335" s="10"/>
      <c r="F335" s="164"/>
      <c r="G335" s="19"/>
      <c r="H335" s="19"/>
      <c r="I335" t="e">
        <f>VLOOKUP(B335,stariCEnik!$B$6:$V$306,5,FALSE)</f>
        <v>#N/A</v>
      </c>
      <c r="J335" s="164">
        <v>33.0075</v>
      </c>
      <c r="K335" s="1" t="e">
        <v>#N/A</v>
      </c>
      <c r="L335" s="127">
        <f t="shared" si="25"/>
        <v>40.270000000000003</v>
      </c>
      <c r="M335" s="1" t="e">
        <v>#N/A</v>
      </c>
      <c r="N335" t="str">
        <f>IFERROR(VLOOKUP(B335,stariCEnik!$B$6:$V$306,2,FALSE),REPLACE(B335,1,2,"MM"))</f>
        <v>MMM0113</v>
      </c>
      <c r="O335" s="120" t="s">
        <v>1044</v>
      </c>
      <c r="P335" s="122">
        <f t="shared" si="26"/>
        <v>1.25</v>
      </c>
      <c r="Q335">
        <f t="shared" si="27"/>
        <v>29.34</v>
      </c>
      <c r="R335">
        <f t="shared" si="24"/>
        <v>30.81</v>
      </c>
    </row>
    <row r="336" spans="1:18" s="1" customFormat="1" ht="64.2" customHeight="1">
      <c r="A336" s="19"/>
      <c r="B336" s="19" t="s">
        <v>1045</v>
      </c>
      <c r="C336" s="21" t="s">
        <v>1046</v>
      </c>
      <c r="D336" s="20">
        <v>10.35</v>
      </c>
      <c r="E336" s="165"/>
      <c r="F336" s="164"/>
      <c r="G336" s="19"/>
      <c r="H336" s="19"/>
      <c r="I336" t="e">
        <f>VLOOKUP(B336,stariCEnik!$B$6:$V$306,5,FALSE)</f>
        <v>#N/A</v>
      </c>
      <c r="J336" s="164">
        <v>23.287499999999998</v>
      </c>
      <c r="K336" s="1" t="e">
        <v>#N/A</v>
      </c>
      <c r="L336" s="127">
        <f t="shared" si="25"/>
        <v>28.41</v>
      </c>
      <c r="M336" s="1" t="e">
        <v>#N/A</v>
      </c>
      <c r="N336" t="str">
        <f>IFERROR(VLOOKUP(B336,stariCEnik!$B$6:$V$306,2,FALSE),REPLACE(B336,1,2,"MM"))</f>
        <v>MMM0114</v>
      </c>
      <c r="O336" s="120" t="s">
        <v>1047</v>
      </c>
      <c r="P336" s="122">
        <f t="shared" si="26"/>
        <v>1.25</v>
      </c>
      <c r="Q336">
        <f t="shared" si="27"/>
        <v>20.7</v>
      </c>
      <c r="R336">
        <f t="shared" si="24"/>
        <v>21.74</v>
      </c>
    </row>
    <row r="337" spans="1:18" s="1" customFormat="1" ht="58.95" customHeight="1">
      <c r="A337" s="19"/>
      <c r="B337" s="19" t="s">
        <v>1048</v>
      </c>
      <c r="C337" s="21" t="s">
        <v>1049</v>
      </c>
      <c r="D337" s="20">
        <v>5.85</v>
      </c>
      <c r="E337" s="165"/>
      <c r="F337" s="164"/>
      <c r="G337" s="19"/>
      <c r="H337" s="19"/>
      <c r="I337" t="e">
        <f>VLOOKUP(B337,stariCEnik!$B$6:$V$306,5,FALSE)</f>
        <v>#N/A</v>
      </c>
      <c r="J337" s="164">
        <v>13.1625</v>
      </c>
      <c r="K337" s="1" t="e">
        <v>#N/A</v>
      </c>
      <c r="L337" s="127">
        <f t="shared" si="25"/>
        <v>16.059999999999999</v>
      </c>
      <c r="M337" s="1" t="e">
        <v>#N/A</v>
      </c>
      <c r="N337" t="str">
        <f>IFERROR(VLOOKUP(B337,stariCEnik!$B$6:$V$306,2,FALSE),REPLACE(B337,1,2,"MM"))</f>
        <v>MMM0115</v>
      </c>
      <c r="O337" s="120" t="s">
        <v>1050</v>
      </c>
      <c r="P337" s="122">
        <f t="shared" si="26"/>
        <v>1.25</v>
      </c>
      <c r="Q337">
        <f t="shared" si="27"/>
        <v>11.7</v>
      </c>
      <c r="R337">
        <f t="shared" si="24"/>
        <v>12.29</v>
      </c>
    </row>
    <row r="338" spans="1:18" s="1" customFormat="1" ht="66" customHeight="1">
      <c r="A338" s="19"/>
      <c r="B338" s="19" t="s">
        <v>1051</v>
      </c>
      <c r="C338" s="21" t="s">
        <v>1052</v>
      </c>
      <c r="D338" s="20">
        <v>21.67</v>
      </c>
      <c r="E338" s="165"/>
      <c r="F338" s="164"/>
      <c r="G338" s="19"/>
      <c r="H338" s="19"/>
      <c r="I338" t="e">
        <f>VLOOKUP(B338,stariCEnik!$B$6:$V$306,5,FALSE)</f>
        <v>#N/A</v>
      </c>
      <c r="J338" s="164">
        <v>48.757500000000007</v>
      </c>
      <c r="K338" s="1" t="e">
        <v>#N/A</v>
      </c>
      <c r="L338" s="127">
        <f t="shared" si="25"/>
        <v>59.48</v>
      </c>
      <c r="M338" s="1" t="e">
        <v>#N/A</v>
      </c>
      <c r="N338" t="str">
        <f>IFERROR(VLOOKUP(B338,stariCEnik!$B$6:$V$306,2,FALSE),REPLACE(B338,1,2,"MM"))</f>
        <v>MMM0116</v>
      </c>
      <c r="O338" s="120" t="s">
        <v>1053</v>
      </c>
      <c r="P338" s="122">
        <f t="shared" si="26"/>
        <v>1.25</v>
      </c>
      <c r="Q338">
        <f t="shared" si="27"/>
        <v>43.34</v>
      </c>
      <c r="R338">
        <f t="shared" si="24"/>
        <v>45.51</v>
      </c>
    </row>
    <row r="339" spans="1:18" s="1" customFormat="1" ht="66" customHeight="1">
      <c r="A339" s="19"/>
      <c r="B339" s="19" t="s">
        <v>1054</v>
      </c>
      <c r="C339" s="21" t="s">
        <v>377</v>
      </c>
      <c r="D339" s="20">
        <v>13.99</v>
      </c>
      <c r="E339" s="19"/>
      <c r="F339" s="19"/>
      <c r="G339" s="19"/>
      <c r="H339" s="19"/>
      <c r="I339" t="e">
        <f>VLOOKUP(B339,stariCEnik!$B$6:$V$306,5,FALSE)</f>
        <v>#N/A</v>
      </c>
      <c r="J339" s="128">
        <v>29.38</v>
      </c>
      <c r="K339" s="1" t="e">
        <v>#N/A</v>
      </c>
      <c r="L339" s="127">
        <f t="shared" si="25"/>
        <v>35.840000000000003</v>
      </c>
      <c r="M339" s="1" t="e">
        <v>#N/A</v>
      </c>
      <c r="N339" t="str">
        <f>IFERROR(VLOOKUP(B339,stariCEnik!$B$6:$V$306,2,FALSE),REPLACE(B339,1,2,"MM"))</f>
        <v>MMM0117</v>
      </c>
      <c r="O339" s="120" t="s">
        <v>1055</v>
      </c>
      <c r="P339" s="122">
        <f t="shared" si="26"/>
        <v>1.1000714796283058</v>
      </c>
      <c r="Q339">
        <f t="shared" si="27"/>
        <v>27.98</v>
      </c>
      <c r="R339">
        <f t="shared" si="24"/>
        <v>29.38</v>
      </c>
    </row>
    <row r="340" spans="1:18" s="1" customFormat="1" ht="66" customHeight="1">
      <c r="A340" s="19"/>
      <c r="B340" s="19" t="s">
        <v>1056</v>
      </c>
      <c r="C340" s="15" t="s">
        <v>1057</v>
      </c>
      <c r="D340" s="20">
        <v>24.38</v>
      </c>
      <c r="E340" s="19"/>
      <c r="F340" s="19"/>
      <c r="G340" s="19"/>
      <c r="H340" s="19"/>
      <c r="I340" t="e">
        <f>VLOOKUP(B340,stariCEnik!$B$6:$V$306,5,FALSE)</f>
        <v>#N/A</v>
      </c>
      <c r="J340" s="128">
        <v>51.2</v>
      </c>
      <c r="K340" s="1" t="e">
        <v>#N/A</v>
      </c>
      <c r="L340" s="127">
        <f t="shared" si="25"/>
        <v>62.46</v>
      </c>
      <c r="M340" s="1" t="e">
        <v>#N/A</v>
      </c>
      <c r="N340" t="str">
        <f>IFERROR(VLOOKUP(B340,stariCEnik!$B$6:$V$306,2,FALSE),REPLACE(B340,1,2,"MM"))</f>
        <v>MMM0118</v>
      </c>
      <c r="O340" s="120" t="s">
        <v>1058</v>
      </c>
      <c r="P340" s="122">
        <f t="shared" si="26"/>
        <v>1.1000820344544713</v>
      </c>
      <c r="Q340">
        <f t="shared" si="27"/>
        <v>48.76</v>
      </c>
      <c r="R340">
        <f t="shared" si="24"/>
        <v>51.2</v>
      </c>
    </row>
    <row r="341" spans="1:18" s="1" customFormat="1" ht="66" customHeight="1">
      <c r="A341" s="19"/>
      <c r="B341" s="19" t="s">
        <v>1059</v>
      </c>
      <c r="C341" s="15" t="s">
        <v>1060</v>
      </c>
      <c r="D341" s="20">
        <v>11.38</v>
      </c>
      <c r="E341" s="19"/>
      <c r="F341" s="19"/>
      <c r="G341" s="19"/>
      <c r="H341" s="19"/>
      <c r="I341" t="e">
        <f>VLOOKUP(B341,stariCEnik!$B$6:$V$306,5,FALSE)</f>
        <v>#N/A</v>
      </c>
      <c r="J341" s="128">
        <v>23.9</v>
      </c>
      <c r="K341" s="1" t="e">
        <v>#N/A</v>
      </c>
      <c r="L341" s="127">
        <f t="shared" si="25"/>
        <v>29.16</v>
      </c>
      <c r="M341" s="1" t="e">
        <v>#N/A</v>
      </c>
      <c r="N341" t="str">
        <f>IFERROR(VLOOKUP(B341,stariCEnik!$B$6:$V$306,2,FALSE),REPLACE(B341,1,2,"MM"))</f>
        <v>MMM0119</v>
      </c>
      <c r="O341" s="120" t="s">
        <v>1061</v>
      </c>
      <c r="P341" s="122">
        <f t="shared" si="26"/>
        <v>1.1001757469244287</v>
      </c>
      <c r="Q341">
        <f t="shared" si="27"/>
        <v>22.76</v>
      </c>
      <c r="R341">
        <f t="shared" si="24"/>
        <v>23.9</v>
      </c>
    </row>
    <row r="342" spans="1:18" ht="47.25" customHeight="1">
      <c r="A342" s="10"/>
      <c r="B342" s="11" t="s">
        <v>1062</v>
      </c>
      <c r="C342" s="7" t="s">
        <v>1063</v>
      </c>
      <c r="D342" s="8">
        <v>49.99</v>
      </c>
      <c r="E342" s="159">
        <v>50</v>
      </c>
      <c r="F342" s="159">
        <v>35.5</v>
      </c>
      <c r="G342" s="159">
        <v>19</v>
      </c>
      <c r="H342" s="159">
        <v>6.27</v>
      </c>
      <c r="I342" t="str">
        <f>VLOOKUP(B342,stariCEnik!$B$6:$V$306,5,FALSE)</f>
        <v>Botanična omara-4 pladnji</v>
      </c>
      <c r="J342" s="128">
        <v>104.98</v>
      </c>
      <c r="K342">
        <v>98.14</v>
      </c>
      <c r="L342" s="127">
        <f t="shared" si="25"/>
        <v>128.08000000000001</v>
      </c>
      <c r="M342">
        <v>119.73</v>
      </c>
      <c r="N342" t="str">
        <f>IFERROR(VLOOKUP(B342,stariCEnik!$B$6:$V$306,2,FALSE),REPLACE(B342,1,2,"MM"))</f>
        <v>MMB001</v>
      </c>
      <c r="O342" s="120" t="s">
        <v>1064</v>
      </c>
      <c r="P342" s="122">
        <f t="shared" si="26"/>
        <v>1.1000200040008004</v>
      </c>
      <c r="Q342">
        <f t="shared" si="27"/>
        <v>99.98</v>
      </c>
      <c r="R342">
        <f t="shared" si="24"/>
        <v>104.98</v>
      </c>
    </row>
    <row r="343" spans="1:18" ht="55.95" customHeight="1">
      <c r="A343" s="10"/>
      <c r="B343" s="11" t="s">
        <v>1065</v>
      </c>
      <c r="C343" s="7" t="s">
        <v>1066</v>
      </c>
      <c r="D343" s="8">
        <v>42.5</v>
      </c>
      <c r="E343" s="159"/>
      <c r="F343" s="159"/>
      <c r="G343" s="159"/>
      <c r="H343" s="159"/>
      <c r="I343" t="e">
        <f>VLOOKUP(B343,stariCEnik!$B$6:$V$306,5,FALSE)</f>
        <v>#N/A</v>
      </c>
      <c r="J343" s="128">
        <v>89.25</v>
      </c>
      <c r="K343" t="e">
        <v>#N/A</v>
      </c>
      <c r="L343" s="127">
        <f t="shared" si="25"/>
        <v>108.89</v>
      </c>
      <c r="M343" t="e">
        <v>#N/A</v>
      </c>
      <c r="N343" t="str">
        <f>IFERROR(VLOOKUP(B343,stariCEnik!$B$6:$V$306,2,FALSE),REPLACE(B343,1,2,"MM"))</f>
        <v>MMB001-1</v>
      </c>
      <c r="O343" s="120" t="s">
        <v>1067</v>
      </c>
      <c r="P343" s="122">
        <f t="shared" si="26"/>
        <v>1.1000000000000001</v>
      </c>
      <c r="Q343">
        <f t="shared" si="27"/>
        <v>85</v>
      </c>
      <c r="R343">
        <f t="shared" si="24"/>
        <v>89.25</v>
      </c>
    </row>
    <row r="344" spans="1:18" ht="55.95" customHeight="1">
      <c r="A344" s="10"/>
      <c r="B344" s="11" t="s">
        <v>1068</v>
      </c>
      <c r="C344" s="7" t="s">
        <v>1069</v>
      </c>
      <c r="D344" s="8">
        <v>7.52</v>
      </c>
      <c r="E344" s="159">
        <v>23</v>
      </c>
      <c r="F344" s="159">
        <v>13</v>
      </c>
      <c r="G344" s="159">
        <v>27.1</v>
      </c>
      <c r="H344" s="159">
        <v>0.95</v>
      </c>
      <c r="I344" t="str">
        <f>VLOOKUP(B344,stariCEnik!$B$6:$V$306,5,FALSE)</f>
        <v>Botanični kabinet za 3 Sestavljanka</v>
      </c>
      <c r="J344" s="127">
        <f>ROUND(VLOOKUP(B344,stariCEnik!$B$6:$V$306,6,FALSE),2)</f>
        <v>16.23</v>
      </c>
      <c r="K344">
        <v>16.23</v>
      </c>
      <c r="L344" s="127">
        <f t="shared" si="25"/>
        <v>19.8</v>
      </c>
      <c r="M344">
        <v>19.8</v>
      </c>
      <c r="N344" t="str">
        <f>IFERROR(VLOOKUP(B344,stariCEnik!$B$6:$V$306,2,FALSE),REPLACE(B344,1,2,"MM"))</f>
        <v>MMB002-1</v>
      </c>
      <c r="O344" s="120" t="s">
        <v>1070</v>
      </c>
      <c r="P344" s="122">
        <f t="shared" si="26"/>
        <v>1.1582446808510638</v>
      </c>
      <c r="Q344">
        <f t="shared" si="27"/>
        <v>15.04</v>
      </c>
      <c r="R344">
        <f t="shared" si="24"/>
        <v>15.79</v>
      </c>
    </row>
    <row r="345" spans="1:18" ht="55.95" customHeight="1">
      <c r="A345" s="10"/>
      <c r="B345" s="11" t="s">
        <v>1071</v>
      </c>
      <c r="C345" s="7" t="s">
        <v>1072</v>
      </c>
      <c r="D345" s="8">
        <v>18.989999999999998</v>
      </c>
      <c r="E345" s="159">
        <v>23</v>
      </c>
      <c r="F345" s="159">
        <v>13</v>
      </c>
      <c r="G345" s="159">
        <v>27.1</v>
      </c>
      <c r="H345" s="159">
        <v>0.95</v>
      </c>
      <c r="I345" t="e">
        <f>VLOOKUP(B345,stariCEnik!$B$6:$V$306,5,FALSE)</f>
        <v>#N/A</v>
      </c>
      <c r="J345" s="128">
        <f>ROUND(L345/1.22,2)</f>
        <v>40.159999999999997</v>
      </c>
      <c r="K345" t="e">
        <v>#N/A</v>
      </c>
      <c r="L345" s="127">
        <v>49</v>
      </c>
      <c r="M345" t="e">
        <v>#N/A</v>
      </c>
      <c r="N345" t="str">
        <f>IFERROR(VLOOKUP(B345,stariCEnik!$B$6:$V$306,2,FALSE),REPLACE(B345,1,2,"MM"))</f>
        <v>MMB002-2</v>
      </c>
      <c r="O345" s="120" t="s">
        <v>1073</v>
      </c>
      <c r="P345" s="122">
        <f t="shared" si="26"/>
        <v>1.114797261716693</v>
      </c>
      <c r="Q345">
        <f t="shared" si="27"/>
        <v>37.979999999999997</v>
      </c>
      <c r="R345">
        <f t="shared" si="24"/>
        <v>39.880000000000003</v>
      </c>
    </row>
    <row r="346" spans="1:18" ht="60" customHeight="1">
      <c r="A346" s="10"/>
      <c r="B346" s="11" t="s">
        <v>1074</v>
      </c>
      <c r="C346" s="7" t="s">
        <v>1075</v>
      </c>
      <c r="D346" s="8">
        <v>11.79</v>
      </c>
      <c r="E346" s="159">
        <v>23.4</v>
      </c>
      <c r="F346" s="159">
        <v>18.399999999999999</v>
      </c>
      <c r="G346" s="159">
        <v>27</v>
      </c>
      <c r="H346" s="159">
        <v>1.0900000000000001</v>
      </c>
      <c r="I346" t="str">
        <f>VLOOKUP(B346,stariCEnik!$B$6:$V$306,5,FALSE)</f>
        <v>Živalski kabinet za 5 Sestavljanka</v>
      </c>
      <c r="J346" s="128">
        <v>25</v>
      </c>
      <c r="K346">
        <v>23.23</v>
      </c>
      <c r="L346" s="127">
        <f t="shared" si="25"/>
        <v>30.5</v>
      </c>
      <c r="M346">
        <v>28.34</v>
      </c>
      <c r="N346" t="str">
        <f>IFERROR(VLOOKUP(B346,stariCEnik!$B$6:$V$306,2,FALSE),REPLACE(B346,1,2,"MM"))</f>
        <v>MMB003-1</v>
      </c>
      <c r="O346" s="120" t="s">
        <v>1076</v>
      </c>
      <c r="P346" s="122">
        <f t="shared" si="26"/>
        <v>1.1204410517387617</v>
      </c>
      <c r="Q346">
        <f t="shared" si="27"/>
        <v>23.58</v>
      </c>
      <c r="R346">
        <f t="shared" si="24"/>
        <v>24.76</v>
      </c>
    </row>
    <row r="347" spans="1:18" ht="57" customHeight="1">
      <c r="A347" s="10"/>
      <c r="B347" s="11" t="s">
        <v>1077</v>
      </c>
      <c r="C347" s="7" t="s">
        <v>1078</v>
      </c>
      <c r="D347" s="8">
        <v>29.99</v>
      </c>
      <c r="E347" s="159">
        <v>27</v>
      </c>
      <c r="F347" s="159">
        <v>23</v>
      </c>
      <c r="G347" s="159">
        <v>18</v>
      </c>
      <c r="H347" s="159">
        <v>1.17</v>
      </c>
      <c r="I347" t="e">
        <f>VLOOKUP(B347,stariCEnik!$B$6:$V$306,5,FALSE)</f>
        <v>#N/A</v>
      </c>
      <c r="J347" s="127">
        <f>ROUND(L347/1.22,2)</f>
        <v>62.3</v>
      </c>
      <c r="K347" t="e">
        <v>#N/A</v>
      </c>
      <c r="L347" s="127">
        <v>76</v>
      </c>
      <c r="M347" t="e">
        <v>#N/A</v>
      </c>
      <c r="N347" t="str">
        <f>IFERROR(VLOOKUP(B347,stariCEnik!$B$6:$V$306,2,FALSE),REPLACE(B347,1,2,"MM"))</f>
        <v>MMB003-2</v>
      </c>
      <c r="O347" s="120" t="s">
        <v>1079</v>
      </c>
      <c r="P347" s="122">
        <f t="shared" si="26"/>
        <v>1.0773591197065691</v>
      </c>
      <c r="Q347">
        <f t="shared" si="27"/>
        <v>59.98</v>
      </c>
      <c r="R347">
        <f t="shared" si="24"/>
        <v>62.98</v>
      </c>
    </row>
    <row r="348" spans="1:18" ht="42.75" customHeight="1">
      <c r="A348" s="10"/>
      <c r="B348" s="11" t="s">
        <v>1080</v>
      </c>
      <c r="C348" s="7" t="s">
        <v>1081</v>
      </c>
      <c r="D348" s="8">
        <v>2.4300000000000002</v>
      </c>
      <c r="E348" s="159">
        <v>24.5</v>
      </c>
      <c r="F348" s="159">
        <v>24.5</v>
      </c>
      <c r="G348" s="159">
        <v>2.2000000000000002</v>
      </c>
      <c r="H348" s="159">
        <v>0.5</v>
      </c>
      <c r="I348" t="str">
        <f>VLOOKUP(B348,stariCEnik!$B$6:$V$306,5,FALSE)</f>
        <v>Sestavljanka roža</v>
      </c>
      <c r="J348" s="127">
        <f>ROUND(VLOOKUP(B348,stariCEnik!$B$6:$V$306,6,FALSE),2)</f>
        <v>7.04</v>
      </c>
      <c r="K348">
        <v>7.04</v>
      </c>
      <c r="L348" s="127">
        <f t="shared" si="25"/>
        <v>8.59</v>
      </c>
      <c r="M348">
        <v>8.59</v>
      </c>
      <c r="N348" t="str">
        <f>IFERROR(VLOOKUP(B348,stariCEnik!$B$6:$V$306,2,FALSE),REPLACE(B348,1,2,"MM"))</f>
        <v>MMB004</v>
      </c>
      <c r="O348" s="120" t="s">
        <v>1082</v>
      </c>
      <c r="P348" s="122">
        <f t="shared" si="26"/>
        <v>1.8971193415637857</v>
      </c>
      <c r="Q348">
        <f t="shared" si="27"/>
        <v>4.8600000000000003</v>
      </c>
      <c r="R348">
        <f t="shared" si="24"/>
        <v>5.0999999999999996</v>
      </c>
    </row>
    <row r="349" spans="1:18" ht="43.5" customHeight="1">
      <c r="A349" s="10"/>
      <c r="B349" s="11" t="s">
        <v>1083</v>
      </c>
      <c r="C349" s="7" t="s">
        <v>1084</v>
      </c>
      <c r="D349" s="8">
        <v>2.4300000000000002</v>
      </c>
      <c r="E349" s="159">
        <v>24.5</v>
      </c>
      <c r="F349" s="159">
        <v>24.5</v>
      </c>
      <c r="G349" s="159">
        <v>2.2000000000000002</v>
      </c>
      <c r="H349" s="159">
        <v>0.5</v>
      </c>
      <c r="I349" t="str">
        <f>VLOOKUP(B349,stariCEnik!$B$6:$V$306,5,FALSE)</f>
        <v>Sestavljanka drevo</v>
      </c>
      <c r="J349" s="127">
        <f>ROUND(VLOOKUP(B349,stariCEnik!$B$6:$V$306,6,FALSE),2)</f>
        <v>7.04</v>
      </c>
      <c r="K349">
        <v>7.04</v>
      </c>
      <c r="L349" s="127">
        <f t="shared" si="25"/>
        <v>8.59</v>
      </c>
      <c r="M349">
        <v>8.59</v>
      </c>
      <c r="N349" t="str">
        <f>IFERROR(VLOOKUP(B349,stariCEnik!$B$6:$V$306,2,FALSE),REPLACE(B349,1,2,"MM"))</f>
        <v>MMB005</v>
      </c>
      <c r="O349" s="120" t="s">
        <v>1085</v>
      </c>
      <c r="P349" s="122">
        <f t="shared" si="26"/>
        <v>1.8971193415637857</v>
      </c>
      <c r="Q349">
        <f t="shared" si="27"/>
        <v>4.8600000000000003</v>
      </c>
      <c r="R349">
        <f t="shared" si="24"/>
        <v>5.0999999999999996</v>
      </c>
    </row>
    <row r="350" spans="1:18" ht="44.25" customHeight="1">
      <c r="A350" s="10"/>
      <c r="B350" s="11" t="s">
        <v>1086</v>
      </c>
      <c r="C350" s="7" t="s">
        <v>1087</v>
      </c>
      <c r="D350" s="8">
        <v>2.4300000000000002</v>
      </c>
      <c r="E350" s="159">
        <v>24.5</v>
      </c>
      <c r="F350" s="159">
        <v>24.5</v>
      </c>
      <c r="G350" s="159">
        <v>2.2000000000000002</v>
      </c>
      <c r="H350" s="159">
        <v>0.5</v>
      </c>
      <c r="I350" t="str">
        <f>VLOOKUP(B350,stariCEnik!$B$6:$V$306,5,FALSE)</f>
        <v>Sestavljanka list</v>
      </c>
      <c r="J350" s="127">
        <f>ROUND(VLOOKUP(B350,stariCEnik!$B$6:$V$306,6,FALSE),2)</f>
        <v>7.04</v>
      </c>
      <c r="K350">
        <v>7.04</v>
      </c>
      <c r="L350" s="127">
        <f t="shared" si="25"/>
        <v>8.59</v>
      </c>
      <c r="M350">
        <v>8.59</v>
      </c>
      <c r="N350" t="str">
        <f>IFERROR(VLOOKUP(B350,stariCEnik!$B$6:$V$306,2,FALSE),REPLACE(B350,1,2,"MM"))</f>
        <v>MMB006</v>
      </c>
      <c r="O350" s="120" t="s">
        <v>1088</v>
      </c>
      <c r="P350" s="122">
        <f t="shared" si="26"/>
        <v>1.8971193415637857</v>
      </c>
      <c r="Q350">
        <f t="shared" si="27"/>
        <v>4.8600000000000003</v>
      </c>
      <c r="R350">
        <f t="shared" ref="R350:R413" si="28">ROUND(D350*2.1,2)</f>
        <v>5.0999999999999996</v>
      </c>
    </row>
    <row r="351" spans="1:18" ht="73.5" customHeight="1">
      <c r="A351" s="10"/>
      <c r="B351" s="11" t="s">
        <v>1089</v>
      </c>
      <c r="C351" s="7" t="s">
        <v>1090</v>
      </c>
      <c r="D351" s="8">
        <v>4.99</v>
      </c>
      <c r="E351" s="10"/>
      <c r="F351" s="10"/>
      <c r="G351" s="10"/>
      <c r="H351" s="10"/>
      <c r="I351" t="e">
        <f>VLOOKUP(B351,stariCEnik!$B$6:$V$306,5,FALSE)</f>
        <v>#N/A</v>
      </c>
      <c r="J351" s="128">
        <v>12</v>
      </c>
      <c r="K351" t="e">
        <v>#N/A</v>
      </c>
      <c r="L351" s="127">
        <f t="shared" si="25"/>
        <v>14.64</v>
      </c>
      <c r="M351" t="e">
        <v>#N/A</v>
      </c>
      <c r="N351" t="str">
        <f>IFERROR(VLOOKUP(B351,stariCEnik!$B$6:$V$306,2,FALSE),REPLACE(B351,1,2,"MM"))</f>
        <v>MMB007</v>
      </c>
      <c r="O351" s="120" t="s">
        <v>1091</v>
      </c>
      <c r="P351" s="122">
        <f t="shared" si="26"/>
        <v>1.4048096192384767</v>
      </c>
      <c r="Q351">
        <f t="shared" si="27"/>
        <v>9.98</v>
      </c>
      <c r="R351">
        <f t="shared" si="28"/>
        <v>10.48</v>
      </c>
    </row>
    <row r="352" spans="1:18" ht="65.25" customHeight="1">
      <c r="A352" s="10"/>
      <c r="B352" s="11" t="s">
        <v>1092</v>
      </c>
      <c r="C352" s="7" t="s">
        <v>1093</v>
      </c>
      <c r="D352" s="8">
        <v>4.99</v>
      </c>
      <c r="E352" s="10"/>
      <c r="F352" s="10"/>
      <c r="G352" s="10"/>
      <c r="H352" s="10"/>
      <c r="I352" t="e">
        <f>VLOOKUP(B352,stariCEnik!$B$6:$V$306,5,FALSE)</f>
        <v>#N/A</v>
      </c>
      <c r="J352" s="128">
        <v>12</v>
      </c>
      <c r="K352" t="e">
        <v>#N/A</v>
      </c>
      <c r="L352" s="127">
        <f t="shared" si="25"/>
        <v>14.64</v>
      </c>
      <c r="M352" t="e">
        <v>#N/A</v>
      </c>
      <c r="N352" t="str">
        <f>IFERROR(VLOOKUP(B352,stariCEnik!$B$6:$V$306,2,FALSE),REPLACE(B352,1,2,"MM"))</f>
        <v>MMB008</v>
      </c>
      <c r="O352" s="120" t="s">
        <v>1094</v>
      </c>
      <c r="P352" s="122">
        <f t="shared" si="26"/>
        <v>1.4048096192384767</v>
      </c>
      <c r="Q352">
        <f t="shared" si="27"/>
        <v>9.98</v>
      </c>
      <c r="R352">
        <f t="shared" si="28"/>
        <v>10.48</v>
      </c>
    </row>
    <row r="353" spans="1:18" ht="72.75" customHeight="1">
      <c r="A353" s="10"/>
      <c r="B353" s="11" t="s">
        <v>1095</v>
      </c>
      <c r="C353" s="7" t="s">
        <v>1096</v>
      </c>
      <c r="D353" s="8">
        <v>4.99</v>
      </c>
      <c r="E353" s="10"/>
      <c r="F353" s="10"/>
      <c r="G353" s="10"/>
      <c r="H353" s="10"/>
      <c r="I353" t="e">
        <f>VLOOKUP(B353,stariCEnik!$B$6:$V$306,5,FALSE)</f>
        <v>#N/A</v>
      </c>
      <c r="J353" s="128">
        <v>12</v>
      </c>
      <c r="K353" t="e">
        <v>#N/A</v>
      </c>
      <c r="L353" s="127">
        <f t="shared" si="25"/>
        <v>14.64</v>
      </c>
      <c r="M353" t="e">
        <v>#N/A</v>
      </c>
      <c r="N353" t="str">
        <f>IFERROR(VLOOKUP(B353,stariCEnik!$B$6:$V$306,2,FALSE),REPLACE(B353,1,2,"MM"))</f>
        <v>MMB009</v>
      </c>
      <c r="O353" s="120" t="s">
        <v>1097</v>
      </c>
      <c r="P353" s="122">
        <f t="shared" si="26"/>
        <v>1.4048096192384767</v>
      </c>
      <c r="Q353">
        <f t="shared" si="27"/>
        <v>9.98</v>
      </c>
      <c r="R353">
        <f t="shared" si="28"/>
        <v>10.48</v>
      </c>
    </row>
    <row r="354" spans="1:18" ht="42" customHeight="1">
      <c r="A354" s="10"/>
      <c r="B354" s="11" t="s">
        <v>1098</v>
      </c>
      <c r="C354" s="7" t="s">
        <v>1099</v>
      </c>
      <c r="D354" s="8">
        <v>2.4300000000000002</v>
      </c>
      <c r="E354" s="159">
        <v>24.5</v>
      </c>
      <c r="F354" s="159">
        <v>24.5</v>
      </c>
      <c r="G354" s="159">
        <v>2.2000000000000002</v>
      </c>
      <c r="H354" s="159">
        <v>0.5</v>
      </c>
      <c r="I354" t="str">
        <f>VLOOKUP(B354,stariCEnik!$B$6:$V$306,5,FALSE)</f>
        <v>Sestavljanka ptica</v>
      </c>
      <c r="J354" s="127">
        <f>ROUND(VLOOKUP(B354,stariCEnik!$B$6:$V$306,6,FALSE),2)</f>
        <v>7.04</v>
      </c>
      <c r="K354">
        <v>7.04</v>
      </c>
      <c r="L354" s="127">
        <f t="shared" si="25"/>
        <v>8.59</v>
      </c>
      <c r="M354">
        <v>8.59</v>
      </c>
      <c r="N354" t="str">
        <f>IFERROR(VLOOKUP(B354,stariCEnik!$B$6:$V$306,2,FALSE),REPLACE(B354,1,2,"MM"))</f>
        <v>MMB0010</v>
      </c>
      <c r="O354" s="120" t="s">
        <v>1100</v>
      </c>
      <c r="P354" s="122">
        <f t="shared" si="26"/>
        <v>1.8971193415637857</v>
      </c>
      <c r="Q354">
        <f t="shared" si="27"/>
        <v>4.8600000000000003</v>
      </c>
      <c r="R354">
        <f t="shared" si="28"/>
        <v>5.0999999999999996</v>
      </c>
    </row>
    <row r="355" spans="1:18" ht="49.5" customHeight="1">
      <c r="A355" s="10"/>
      <c r="B355" s="11" t="s">
        <v>1101</v>
      </c>
      <c r="C355" s="7" t="s">
        <v>1102</v>
      </c>
      <c r="D355" s="8">
        <v>2.4300000000000002</v>
      </c>
      <c r="E355" s="159">
        <v>24.5</v>
      </c>
      <c r="F355" s="159">
        <v>24.5</v>
      </c>
      <c r="G355" s="159">
        <v>2.2000000000000002</v>
      </c>
      <c r="H355" s="159">
        <v>0.5</v>
      </c>
      <c r="I355" t="str">
        <f>VLOOKUP(B355,stariCEnik!$B$6:$V$306,5,FALSE)</f>
        <v>Sestavljanka želva</v>
      </c>
      <c r="J355" s="127">
        <f>ROUND(VLOOKUP(B355,stariCEnik!$B$6:$V$306,6,FALSE),2)</f>
        <v>7.04</v>
      </c>
      <c r="K355">
        <v>7.04</v>
      </c>
      <c r="L355" s="127">
        <f t="shared" si="25"/>
        <v>8.59</v>
      </c>
      <c r="M355">
        <v>8.59</v>
      </c>
      <c r="N355" t="str">
        <f>IFERROR(VLOOKUP(B355,stariCEnik!$B$6:$V$306,2,FALSE),REPLACE(B355,1,2,"MM"))</f>
        <v>MMB0011</v>
      </c>
      <c r="O355" s="120" t="s">
        <v>1103</v>
      </c>
      <c r="P355" s="122">
        <f t="shared" si="26"/>
        <v>1.8971193415637857</v>
      </c>
      <c r="Q355">
        <f t="shared" si="27"/>
        <v>4.8600000000000003</v>
      </c>
      <c r="R355">
        <f t="shared" si="28"/>
        <v>5.0999999999999996</v>
      </c>
    </row>
    <row r="356" spans="1:18" ht="51.75" customHeight="1">
      <c r="A356" s="10"/>
      <c r="B356" s="11" t="s">
        <v>1104</v>
      </c>
      <c r="C356" s="7" t="s">
        <v>1105</v>
      </c>
      <c r="D356" s="8">
        <v>2.4300000000000002</v>
      </c>
      <c r="E356" s="159">
        <v>24.5</v>
      </c>
      <c r="F356" s="159">
        <v>24.5</v>
      </c>
      <c r="G356" s="159">
        <v>2.2000000000000002</v>
      </c>
      <c r="H356" s="159">
        <v>0.5</v>
      </c>
      <c r="I356" t="str">
        <f>VLOOKUP(B356,stariCEnik!$B$6:$V$306,5,FALSE)</f>
        <v>Sestavljanka riba</v>
      </c>
      <c r="J356" s="127">
        <f>ROUND(VLOOKUP(B356,stariCEnik!$B$6:$V$306,6,FALSE),2)</f>
        <v>7.04</v>
      </c>
      <c r="K356">
        <v>7.04</v>
      </c>
      <c r="L356" s="127">
        <f t="shared" si="25"/>
        <v>8.59</v>
      </c>
      <c r="M356">
        <v>8.59</v>
      </c>
      <c r="N356" t="str">
        <f>IFERROR(VLOOKUP(B356,stariCEnik!$B$6:$V$306,2,FALSE),REPLACE(B356,1,2,"MM"))</f>
        <v>MMB0012</v>
      </c>
      <c r="O356" s="120" t="s">
        <v>1106</v>
      </c>
      <c r="P356" s="122">
        <f t="shared" si="26"/>
        <v>1.8971193415637857</v>
      </c>
      <c r="Q356">
        <f t="shared" si="27"/>
        <v>4.8600000000000003</v>
      </c>
      <c r="R356">
        <f t="shared" si="28"/>
        <v>5.0999999999999996</v>
      </c>
    </row>
    <row r="357" spans="1:18" ht="45.75" customHeight="1">
      <c r="A357" s="10"/>
      <c r="B357" s="11" t="s">
        <v>1107</v>
      </c>
      <c r="C357" s="7" t="s">
        <v>1108</v>
      </c>
      <c r="D357" s="8">
        <v>2.4300000000000002</v>
      </c>
      <c r="E357" s="159">
        <v>24.5</v>
      </c>
      <c r="F357" s="159">
        <v>24.5</v>
      </c>
      <c r="G357" s="159">
        <v>2.2000000000000002</v>
      </c>
      <c r="H357" s="159">
        <v>0.5</v>
      </c>
      <c r="I357" t="str">
        <f>VLOOKUP(B357,stariCEnik!$B$6:$V$306,5,FALSE)</f>
        <v>Sestavljanka konj</v>
      </c>
      <c r="J357" s="127">
        <f>ROUND(VLOOKUP(B357,stariCEnik!$B$6:$V$306,6,FALSE),2)</f>
        <v>7.04</v>
      </c>
      <c r="K357">
        <v>7.04</v>
      </c>
      <c r="L357" s="127">
        <f t="shared" si="25"/>
        <v>8.59</v>
      </c>
      <c r="M357">
        <v>8.59</v>
      </c>
      <c r="N357" t="str">
        <f>IFERROR(VLOOKUP(B357,stariCEnik!$B$6:$V$306,2,FALSE),REPLACE(B357,1,2,"MM"))</f>
        <v>MMB0013</v>
      </c>
      <c r="O357" s="120" t="s">
        <v>1109</v>
      </c>
      <c r="P357" s="122">
        <f t="shared" si="26"/>
        <v>1.8971193415637857</v>
      </c>
      <c r="Q357">
        <f t="shared" si="27"/>
        <v>4.8600000000000003</v>
      </c>
      <c r="R357">
        <f t="shared" si="28"/>
        <v>5.0999999999999996</v>
      </c>
    </row>
    <row r="358" spans="1:18" ht="59.25" customHeight="1">
      <c r="A358" s="10"/>
      <c r="B358" s="11" t="s">
        <v>1110</v>
      </c>
      <c r="C358" s="7" t="s">
        <v>1111</v>
      </c>
      <c r="D358" s="8">
        <v>2.4300000000000002</v>
      </c>
      <c r="E358" s="159">
        <v>24.5</v>
      </c>
      <c r="F358" s="159">
        <v>24.5</v>
      </c>
      <c r="G358" s="159">
        <v>2.2000000000000002</v>
      </c>
      <c r="H358" s="159">
        <v>0.5</v>
      </c>
      <c r="I358" t="str">
        <f>VLOOKUP(B358,stariCEnik!$B$6:$V$306,5,FALSE)</f>
        <v>Sestavljanka žaba</v>
      </c>
      <c r="J358" s="127">
        <f>ROUND(VLOOKUP(B358,stariCEnik!$B$6:$V$306,6,FALSE),2)</f>
        <v>7.04</v>
      </c>
      <c r="K358">
        <v>7.04</v>
      </c>
      <c r="L358" s="127">
        <f t="shared" si="25"/>
        <v>8.59</v>
      </c>
      <c r="M358">
        <v>8.59</v>
      </c>
      <c r="N358" t="str">
        <f>IFERROR(VLOOKUP(B358,stariCEnik!$B$6:$V$306,2,FALSE),REPLACE(B358,1,2,"MM"))</f>
        <v>MMB0014</v>
      </c>
      <c r="O358" s="120" t="s">
        <v>1112</v>
      </c>
      <c r="P358" s="122">
        <f t="shared" si="26"/>
        <v>1.8971193415637857</v>
      </c>
      <c r="Q358">
        <f t="shared" si="27"/>
        <v>4.8600000000000003</v>
      </c>
      <c r="R358">
        <f t="shared" si="28"/>
        <v>5.0999999999999996</v>
      </c>
    </row>
    <row r="359" spans="1:18" ht="53.25" customHeight="1">
      <c r="A359" s="10"/>
      <c r="B359" s="11" t="s">
        <v>1113</v>
      </c>
      <c r="C359" s="7" t="s">
        <v>1114</v>
      </c>
      <c r="D359" s="8">
        <v>2.4300000000000002</v>
      </c>
      <c r="E359" s="159">
        <v>24.5</v>
      </c>
      <c r="F359" s="159">
        <v>24.5</v>
      </c>
      <c r="G359" s="159">
        <v>2.2000000000000002</v>
      </c>
      <c r="H359" s="159">
        <v>0.5</v>
      </c>
      <c r="I359" t="str">
        <f>VLOOKUP(B359,stariCEnik!$B$6:$V$306,5,FALSE)</f>
        <v>Sestavljanka seme</v>
      </c>
      <c r="J359" s="127">
        <f>ROUND(VLOOKUP(B359,stariCEnik!$B$6:$V$306,6,FALSE),2)</f>
        <v>7.04</v>
      </c>
      <c r="K359">
        <v>7.04</v>
      </c>
      <c r="L359" s="127">
        <f t="shared" si="25"/>
        <v>8.59</v>
      </c>
      <c r="M359">
        <v>8.59</v>
      </c>
      <c r="N359" t="str">
        <f>IFERROR(VLOOKUP(B359,stariCEnik!$B$6:$V$306,2,FALSE),REPLACE(B359,1,2,"MM"))</f>
        <v>MMB0017</v>
      </c>
      <c r="O359" s="120" t="s">
        <v>1115</v>
      </c>
      <c r="P359" s="122">
        <f t="shared" si="26"/>
        <v>1.8971193415637857</v>
      </c>
      <c r="Q359">
        <f t="shared" si="27"/>
        <v>4.8600000000000003</v>
      </c>
      <c r="R359">
        <f t="shared" si="28"/>
        <v>5.0999999999999996</v>
      </c>
    </row>
    <row r="360" spans="1:18" ht="54" customHeight="1">
      <c r="A360" s="10"/>
      <c r="B360" s="11" t="s">
        <v>1116</v>
      </c>
      <c r="C360" s="7" t="s">
        <v>1117</v>
      </c>
      <c r="D360" s="8">
        <v>2.4300000000000002</v>
      </c>
      <c r="E360" s="159">
        <v>24.5</v>
      </c>
      <c r="F360" s="159">
        <v>24.5</v>
      </c>
      <c r="G360" s="159">
        <v>2.2000000000000002</v>
      </c>
      <c r="H360" s="159">
        <v>0.5</v>
      </c>
      <c r="I360" t="str">
        <f>VLOOKUP(B360,stariCEnik!$B$6:$V$306,5,FALSE)</f>
        <v>Sestavljanka čriček</v>
      </c>
      <c r="J360" s="127">
        <f>ROUND(VLOOKUP(B360,stariCEnik!$B$6:$V$306,6,FALSE),2)</f>
        <v>7.04</v>
      </c>
      <c r="K360">
        <v>7.04</v>
      </c>
      <c r="L360" s="127">
        <f t="shared" si="25"/>
        <v>8.59</v>
      </c>
      <c r="M360">
        <v>8.59</v>
      </c>
      <c r="N360" t="str">
        <f>IFERROR(VLOOKUP(B360,stariCEnik!$B$6:$V$306,2,FALSE),REPLACE(B360,1,2,"MM"))</f>
        <v>MMB0018</v>
      </c>
      <c r="O360" s="120" t="s">
        <v>1118</v>
      </c>
      <c r="P360" s="122">
        <f t="shared" si="26"/>
        <v>1.8971193415637857</v>
      </c>
      <c r="Q360">
        <f t="shared" si="27"/>
        <v>4.8600000000000003</v>
      </c>
      <c r="R360">
        <f t="shared" si="28"/>
        <v>5.0999999999999996</v>
      </c>
    </row>
    <row r="361" spans="1:18" ht="47.25" customHeight="1">
      <c r="A361" s="10"/>
      <c r="B361" s="11" t="s">
        <v>1119</v>
      </c>
      <c r="C361" s="7" t="s">
        <v>1120</v>
      </c>
      <c r="D361" s="8">
        <v>2.4300000000000002</v>
      </c>
      <c r="E361" s="159">
        <v>24.5</v>
      </c>
      <c r="F361" s="159">
        <v>24.5</v>
      </c>
      <c r="G361" s="159">
        <v>2.2000000000000002</v>
      </c>
      <c r="H361" s="159">
        <v>0.5</v>
      </c>
      <c r="I361" t="str">
        <f>VLOOKUP(B361,stariCEnik!$B$6:$V$306,5,FALSE)</f>
        <v>Sestavljanka osa</v>
      </c>
      <c r="J361" s="127">
        <f>ROUND(VLOOKUP(B361,stariCEnik!$B$6:$V$306,6,FALSE),2)</f>
        <v>7.04</v>
      </c>
      <c r="K361">
        <v>7.04</v>
      </c>
      <c r="L361" s="127">
        <f t="shared" si="25"/>
        <v>8.59</v>
      </c>
      <c r="M361">
        <v>8.59</v>
      </c>
      <c r="N361" t="str">
        <f>IFERROR(VLOOKUP(B361,stariCEnik!$B$6:$V$306,2,FALSE),REPLACE(B361,1,2,"MM"))</f>
        <v>MMB0019</v>
      </c>
      <c r="O361" s="120" t="s">
        <v>1121</v>
      </c>
      <c r="P361" s="122">
        <f t="shared" si="26"/>
        <v>1.8971193415637857</v>
      </c>
      <c r="Q361">
        <f t="shared" si="27"/>
        <v>4.8600000000000003</v>
      </c>
      <c r="R361">
        <f t="shared" si="28"/>
        <v>5.0999999999999996</v>
      </c>
    </row>
    <row r="362" spans="1:18" ht="52.5" customHeight="1">
      <c r="A362" s="10"/>
      <c r="B362" s="11" t="s">
        <v>1122</v>
      </c>
      <c r="C362" s="7" t="s">
        <v>1123</v>
      </c>
      <c r="D362" s="8">
        <v>2.4300000000000002</v>
      </c>
      <c r="E362" s="159">
        <v>24.5</v>
      </c>
      <c r="F362" s="159">
        <v>24.5</v>
      </c>
      <c r="G362" s="159">
        <v>2.2000000000000002</v>
      </c>
      <c r="H362" s="159">
        <v>0.5</v>
      </c>
      <c r="I362" t="str">
        <f>VLOOKUP(B362,stariCEnik!$B$6:$V$306,5,FALSE)</f>
        <v>Sestavljanka metulj</v>
      </c>
      <c r="J362" s="127">
        <f>ROUND(VLOOKUP(B362,stariCEnik!$B$6:$V$306,6,FALSE),2)</f>
        <v>7.04</v>
      </c>
      <c r="K362">
        <v>7.04</v>
      </c>
      <c r="L362" s="127">
        <f t="shared" si="25"/>
        <v>8.59</v>
      </c>
      <c r="M362">
        <v>8.59</v>
      </c>
      <c r="N362" t="str">
        <f>IFERROR(VLOOKUP(B362,stariCEnik!$B$6:$V$306,2,FALSE),REPLACE(B362,1,2,"MM"))</f>
        <v>MMB0020</v>
      </c>
      <c r="O362" s="120" t="s">
        <v>1124</v>
      </c>
      <c r="P362" s="122">
        <f t="shared" si="26"/>
        <v>1.8971193415637857</v>
      </c>
      <c r="Q362">
        <f t="shared" si="27"/>
        <v>4.8600000000000003</v>
      </c>
      <c r="R362">
        <f t="shared" si="28"/>
        <v>5.0999999999999996</v>
      </c>
    </row>
    <row r="363" spans="1:18" ht="44.25" customHeight="1">
      <c r="A363" s="10"/>
      <c r="B363" s="11" t="s">
        <v>1125</v>
      </c>
      <c r="C363" s="7" t="s">
        <v>1126</v>
      </c>
      <c r="D363" s="8">
        <v>2.4300000000000002</v>
      </c>
      <c r="E363" s="159">
        <v>24.5</v>
      </c>
      <c r="F363" s="159">
        <v>24.5</v>
      </c>
      <c r="G363" s="159">
        <v>2.2000000000000002</v>
      </c>
      <c r="H363" s="159">
        <v>0.5</v>
      </c>
      <c r="I363" t="str">
        <f>VLOOKUP(B363,stariCEnik!$B$6:$V$306,5,FALSE)</f>
        <v>Sestavljanka kačji pastir</v>
      </c>
      <c r="J363" s="127">
        <f>ROUND(VLOOKUP(B363,stariCEnik!$B$6:$V$306,6,FALSE),2)</f>
        <v>7.04</v>
      </c>
      <c r="K363">
        <v>7.04</v>
      </c>
      <c r="L363" s="127">
        <f t="shared" si="25"/>
        <v>8.59</v>
      </c>
      <c r="M363">
        <v>8.59</v>
      </c>
      <c r="N363" t="str">
        <f>IFERROR(VLOOKUP(B363,stariCEnik!$B$6:$V$306,2,FALSE),REPLACE(B363,1,2,"MM"))</f>
        <v>MMB0021</v>
      </c>
      <c r="O363" s="120" t="s">
        <v>1127</v>
      </c>
      <c r="P363" s="122">
        <f t="shared" si="26"/>
        <v>1.8971193415637857</v>
      </c>
      <c r="Q363">
        <f t="shared" si="27"/>
        <v>4.8600000000000003</v>
      </c>
      <c r="R363">
        <f t="shared" si="28"/>
        <v>5.0999999999999996</v>
      </c>
    </row>
    <row r="364" spans="1:18" ht="45" customHeight="1">
      <c r="A364" s="10"/>
      <c r="B364" s="11" t="s">
        <v>1128</v>
      </c>
      <c r="C364" s="7" t="s">
        <v>1129</v>
      </c>
      <c r="D364" s="8">
        <v>2.4300000000000002</v>
      </c>
      <c r="E364" s="159">
        <v>24.5</v>
      </c>
      <c r="F364" s="159">
        <v>24.5</v>
      </c>
      <c r="G364" s="159">
        <v>2.2000000000000002</v>
      </c>
      <c r="H364" s="159">
        <v>0.5</v>
      </c>
      <c r="I364" t="str">
        <f>VLOOKUP(B364,stariCEnik!$B$6:$V$306,5,FALSE)</f>
        <v>Sestavljanka muha</v>
      </c>
      <c r="J364" s="127">
        <f>ROUND(VLOOKUP(B364,stariCEnik!$B$6:$V$306,6,FALSE),2)</f>
        <v>7.04</v>
      </c>
      <c r="K364">
        <v>7.04</v>
      </c>
      <c r="L364" s="127">
        <f t="shared" si="25"/>
        <v>8.59</v>
      </c>
      <c r="M364">
        <v>8.59</v>
      </c>
      <c r="N364" t="str">
        <f>IFERROR(VLOOKUP(B364,stariCEnik!$B$6:$V$306,2,FALSE),REPLACE(B364,1,2,"MM"))</f>
        <v>MMB0022</v>
      </c>
      <c r="O364" s="120" t="s">
        <v>1130</v>
      </c>
      <c r="P364" s="122">
        <f t="shared" si="26"/>
        <v>1.8971193415637857</v>
      </c>
      <c r="Q364">
        <f t="shared" si="27"/>
        <v>4.8600000000000003</v>
      </c>
      <c r="R364">
        <f t="shared" si="28"/>
        <v>5.0999999999999996</v>
      </c>
    </row>
    <row r="365" spans="1:18" ht="45.75" customHeight="1">
      <c r="A365" s="10"/>
      <c r="B365" s="11" t="s">
        <v>1131</v>
      </c>
      <c r="C365" s="7" t="s">
        <v>1132</v>
      </c>
      <c r="D365" s="8">
        <v>2.4300000000000002</v>
      </c>
      <c r="E365" s="159">
        <v>24.5</v>
      </c>
      <c r="F365" s="159">
        <v>24.5</v>
      </c>
      <c r="G365" s="159">
        <v>2.2000000000000002</v>
      </c>
      <c r="H365" s="159">
        <v>0.5</v>
      </c>
      <c r="I365" t="str">
        <f>VLOOKUP(B365,stariCEnik!$B$6:$V$306,5,FALSE)</f>
        <v>Sestavljanka pikapolonica</v>
      </c>
      <c r="J365" s="127">
        <f>ROUND(VLOOKUP(B365,stariCEnik!$B$6:$V$306,6,FALSE),2)</f>
        <v>7.04</v>
      </c>
      <c r="K365">
        <v>7.04</v>
      </c>
      <c r="L365" s="127">
        <f t="shared" si="25"/>
        <v>8.59</v>
      </c>
      <c r="M365">
        <v>8.59</v>
      </c>
      <c r="N365" t="str">
        <f>IFERROR(VLOOKUP(B365,stariCEnik!$B$6:$V$306,2,FALSE),REPLACE(B365,1,2,"MM"))</f>
        <v>MMB0023</v>
      </c>
      <c r="O365" s="120" t="s">
        <v>1133</v>
      </c>
      <c r="P365" s="122">
        <f t="shared" si="26"/>
        <v>1.8971193415637857</v>
      </c>
      <c r="Q365">
        <f t="shared" si="27"/>
        <v>4.8600000000000003</v>
      </c>
      <c r="R365">
        <f t="shared" si="28"/>
        <v>5.0999999999999996</v>
      </c>
    </row>
    <row r="366" spans="1:18" ht="46.5" customHeight="1">
      <c r="A366" s="10"/>
      <c r="B366" s="11" t="s">
        <v>1134</v>
      </c>
      <c r="C366" s="7" t="s">
        <v>1135</v>
      </c>
      <c r="D366" s="8">
        <v>2.4300000000000002</v>
      </c>
      <c r="E366" s="159">
        <v>24.5</v>
      </c>
      <c r="F366" s="159">
        <v>24.5</v>
      </c>
      <c r="G366" s="159">
        <v>2.2000000000000002</v>
      </c>
      <c r="H366" s="159">
        <v>0.5</v>
      </c>
      <c r="I366" t="str">
        <f>VLOOKUP(B366,stariCEnik!$B$6:$V$306,5,FALSE)</f>
        <v>Sestavljanka pingvin</v>
      </c>
      <c r="J366" s="127">
        <f>ROUND(VLOOKUP(B366,stariCEnik!$B$6:$V$306,6,FALSE),2)</f>
        <v>7.04</v>
      </c>
      <c r="K366">
        <v>7.04</v>
      </c>
      <c r="L366" s="127">
        <f t="shared" si="25"/>
        <v>8.59</v>
      </c>
      <c r="M366">
        <v>8.59</v>
      </c>
      <c r="N366" t="str">
        <f>IFERROR(VLOOKUP(B366,stariCEnik!$B$6:$V$306,2,FALSE),REPLACE(B366,1,2,"MM"))</f>
        <v>MMB0024</v>
      </c>
      <c r="O366" s="120" t="s">
        <v>1136</v>
      </c>
      <c r="P366" s="122">
        <f t="shared" si="26"/>
        <v>1.8971193415637857</v>
      </c>
      <c r="Q366">
        <f t="shared" si="27"/>
        <v>4.8600000000000003</v>
      </c>
      <c r="R366">
        <f t="shared" si="28"/>
        <v>5.0999999999999996</v>
      </c>
    </row>
    <row r="367" spans="1:18" ht="44.25" customHeight="1">
      <c r="A367" s="10"/>
      <c r="B367" s="11" t="s">
        <v>1137</v>
      </c>
      <c r="C367" s="7" t="s">
        <v>1138</v>
      </c>
      <c r="D367" s="8">
        <v>2.4300000000000002</v>
      </c>
      <c r="E367" s="159">
        <v>24.5</v>
      </c>
      <c r="F367" s="159">
        <v>24.5</v>
      </c>
      <c r="G367" s="159">
        <v>2.2000000000000002</v>
      </c>
      <c r="H367" s="159">
        <v>0.5</v>
      </c>
      <c r="I367" t="str">
        <f>VLOOKUP(B367,stariCEnik!$B$6:$V$306,5,FALSE)</f>
        <v>Sestavljanka petelin</v>
      </c>
      <c r="J367" s="127">
        <f>ROUND(VLOOKUP(B367,stariCEnik!$B$6:$V$306,6,FALSE),2)</f>
        <v>7.04</v>
      </c>
      <c r="K367">
        <v>7.04</v>
      </c>
      <c r="L367" s="127">
        <f t="shared" si="25"/>
        <v>8.59</v>
      </c>
      <c r="M367">
        <v>8.59</v>
      </c>
      <c r="N367" t="str">
        <f>IFERROR(VLOOKUP(B367,stariCEnik!$B$6:$V$306,2,FALSE),REPLACE(B367,1,2,"MM"))</f>
        <v>MMB0025</v>
      </c>
      <c r="O367" s="120" t="s">
        <v>1139</v>
      </c>
      <c r="P367" s="122">
        <f t="shared" si="26"/>
        <v>1.8971193415637857</v>
      </c>
      <c r="Q367">
        <f t="shared" si="27"/>
        <v>4.8600000000000003</v>
      </c>
      <c r="R367">
        <f t="shared" si="28"/>
        <v>5.0999999999999996</v>
      </c>
    </row>
    <row r="368" spans="1:18" ht="44.25" customHeight="1">
      <c r="A368" s="10"/>
      <c r="B368" s="11" t="s">
        <v>1140</v>
      </c>
      <c r="C368" s="7" t="s">
        <v>1141</v>
      </c>
      <c r="D368" s="8">
        <v>3.34</v>
      </c>
      <c r="E368" s="159">
        <v>24.5</v>
      </c>
      <c r="F368" s="159">
        <v>24.5</v>
      </c>
      <c r="G368" s="159">
        <v>2.2000000000000002</v>
      </c>
      <c r="H368" s="159">
        <v>0.5</v>
      </c>
      <c r="I368" t="str">
        <f>VLOOKUP(B368,stariCEnik!$B$6:$V$306,5,FALSE)</f>
        <v>Sestavljanka konj-okostje</v>
      </c>
      <c r="J368" s="127">
        <f>ROUND(VLOOKUP(B368,stariCEnik!$B$6:$V$306,6,FALSE),2)</f>
        <v>7.5</v>
      </c>
      <c r="K368">
        <v>7.5</v>
      </c>
      <c r="L368" s="127">
        <f t="shared" si="25"/>
        <v>9.15</v>
      </c>
      <c r="M368">
        <v>9.15</v>
      </c>
      <c r="N368" t="str">
        <f>IFERROR(VLOOKUP(B368,stariCEnik!$B$6:$V$306,2,FALSE),REPLACE(B368,1,2,"MM"))</f>
        <v>MMB0013-1</v>
      </c>
      <c r="O368" s="120" t="s">
        <v>1142</v>
      </c>
      <c r="P368" s="122">
        <f t="shared" si="26"/>
        <v>1.2455089820359282</v>
      </c>
      <c r="Q368">
        <f t="shared" si="27"/>
        <v>6.68</v>
      </c>
      <c r="R368">
        <f t="shared" si="28"/>
        <v>7.01</v>
      </c>
    </row>
    <row r="369" spans="1:18" ht="42" customHeight="1">
      <c r="A369" s="10"/>
      <c r="B369" s="11" t="s">
        <v>1143</v>
      </c>
      <c r="C369" s="7" t="s">
        <v>1144</v>
      </c>
      <c r="D369" s="8">
        <v>3.34</v>
      </c>
      <c r="E369" s="159">
        <v>24.5</v>
      </c>
      <c r="F369" s="159">
        <v>24.5</v>
      </c>
      <c r="G369" s="159">
        <v>2.2000000000000002</v>
      </c>
      <c r="H369" s="159">
        <v>0.5</v>
      </c>
      <c r="I369" t="str">
        <f>VLOOKUP(B369,stariCEnik!$B$6:$V$306,5,FALSE)</f>
        <v>Sestavljanka ptica-okostje</v>
      </c>
      <c r="J369" s="127">
        <f>ROUND(VLOOKUP(B369,stariCEnik!$B$6:$V$306,6,FALSE),2)</f>
        <v>7.5</v>
      </c>
      <c r="K369">
        <v>7.5</v>
      </c>
      <c r="L369" s="127">
        <f t="shared" si="25"/>
        <v>9.15</v>
      </c>
      <c r="M369">
        <v>9.15</v>
      </c>
      <c r="N369" t="str">
        <f>IFERROR(VLOOKUP(B369,stariCEnik!$B$6:$V$306,2,FALSE),REPLACE(B369,1,2,"MM"))</f>
        <v>MMB0010-1</v>
      </c>
      <c r="O369" s="120" t="s">
        <v>1145</v>
      </c>
      <c r="P369" s="122">
        <f t="shared" si="26"/>
        <v>1.2455089820359282</v>
      </c>
      <c r="Q369">
        <f t="shared" si="27"/>
        <v>6.68</v>
      </c>
      <c r="R369">
        <f t="shared" si="28"/>
        <v>7.01</v>
      </c>
    </row>
    <row r="370" spans="1:18" ht="43.5" customHeight="1">
      <c r="A370" s="10"/>
      <c r="B370" s="11" t="s">
        <v>1146</v>
      </c>
      <c r="C370" s="7" t="s">
        <v>1147</v>
      </c>
      <c r="D370" s="8">
        <v>3.34</v>
      </c>
      <c r="E370" s="159">
        <v>24.5</v>
      </c>
      <c r="F370" s="159">
        <v>24.5</v>
      </c>
      <c r="G370" s="159">
        <v>2.2000000000000002</v>
      </c>
      <c r="H370" s="159">
        <v>0.5</v>
      </c>
      <c r="I370" t="str">
        <f>VLOOKUP(B370,stariCEnik!$B$6:$V$306,5,FALSE)</f>
        <v>Sestavljanka žaba-okostje</v>
      </c>
      <c r="J370" s="127">
        <f>ROUND(VLOOKUP(B370,stariCEnik!$B$6:$V$306,6,FALSE),2)</f>
        <v>7.5</v>
      </c>
      <c r="K370">
        <v>7.5</v>
      </c>
      <c r="L370" s="127">
        <f t="shared" si="25"/>
        <v>9.15</v>
      </c>
      <c r="M370">
        <v>9.15</v>
      </c>
      <c r="N370" t="str">
        <f>IFERROR(VLOOKUP(B370,stariCEnik!$B$6:$V$306,2,FALSE),REPLACE(B370,1,2,"MM"))</f>
        <v>MMB0014-1</v>
      </c>
      <c r="O370" s="120" t="s">
        <v>1148</v>
      </c>
      <c r="P370" s="122">
        <f t="shared" si="26"/>
        <v>1.2455089820359282</v>
      </c>
      <c r="Q370">
        <f t="shared" si="27"/>
        <v>6.68</v>
      </c>
      <c r="R370">
        <f t="shared" si="28"/>
        <v>7.01</v>
      </c>
    </row>
    <row r="371" spans="1:18" ht="45.75" customHeight="1">
      <c r="A371" s="10"/>
      <c r="B371" s="11" t="s">
        <v>1149</v>
      </c>
      <c r="C371" s="7" t="s">
        <v>1150</v>
      </c>
      <c r="D371" s="8">
        <v>3.34</v>
      </c>
      <c r="E371" s="159">
        <v>24.5</v>
      </c>
      <c r="F371" s="159">
        <v>24.5</v>
      </c>
      <c r="G371" s="159">
        <v>2.2000000000000002</v>
      </c>
      <c r="H371" s="159">
        <v>0.5</v>
      </c>
      <c r="I371" t="str">
        <f>VLOOKUP(B371,stariCEnik!$B$6:$V$306,5,FALSE)</f>
        <v>Sestavljanka želva-okostje</v>
      </c>
      <c r="J371" s="127">
        <f>ROUND(VLOOKUP(B371,stariCEnik!$B$6:$V$306,6,FALSE),2)</f>
        <v>7.5</v>
      </c>
      <c r="K371">
        <v>7.5</v>
      </c>
      <c r="L371" s="127">
        <f t="shared" si="25"/>
        <v>9.15</v>
      </c>
      <c r="M371">
        <v>9.15</v>
      </c>
      <c r="N371" t="str">
        <f>IFERROR(VLOOKUP(B371,stariCEnik!$B$6:$V$306,2,FALSE),REPLACE(B371,1,2,"MM"))</f>
        <v>MMB0011-1</v>
      </c>
      <c r="O371" s="120" t="s">
        <v>1151</v>
      </c>
      <c r="P371" s="122">
        <f t="shared" si="26"/>
        <v>1.2455089820359282</v>
      </c>
      <c r="Q371">
        <f t="shared" si="27"/>
        <v>6.68</v>
      </c>
      <c r="R371">
        <f t="shared" si="28"/>
        <v>7.01</v>
      </c>
    </row>
    <row r="372" spans="1:18" ht="43.5" customHeight="1">
      <c r="A372" s="10"/>
      <c r="B372" s="11" t="s">
        <v>1152</v>
      </c>
      <c r="C372" s="7" t="s">
        <v>1153</v>
      </c>
      <c r="D372" s="8">
        <v>3.34</v>
      </c>
      <c r="E372" s="159">
        <v>24.5</v>
      </c>
      <c r="F372" s="159">
        <v>24.5</v>
      </c>
      <c r="G372" s="159">
        <v>2.2000000000000002</v>
      </c>
      <c r="H372" s="159">
        <v>0.5</v>
      </c>
      <c r="I372" t="str">
        <f>VLOOKUP(B372,stariCEnik!$B$6:$V$306,5,FALSE)</f>
        <v>Sestavljanka riba-okostje</v>
      </c>
      <c r="J372" s="127">
        <f>ROUND(VLOOKUP(B372,stariCEnik!$B$6:$V$306,6,FALSE),2)</f>
        <v>7.5</v>
      </c>
      <c r="K372">
        <v>7.5</v>
      </c>
      <c r="L372" s="127">
        <f t="shared" si="25"/>
        <v>9.15</v>
      </c>
      <c r="M372">
        <v>9.15</v>
      </c>
      <c r="N372" t="str">
        <f>IFERROR(VLOOKUP(B372,stariCEnik!$B$6:$V$306,2,FALSE),REPLACE(B372,1,2,"MM"))</f>
        <v>MMB0012-1</v>
      </c>
      <c r="O372" s="120" t="s">
        <v>1154</v>
      </c>
      <c r="P372" s="122">
        <f t="shared" si="26"/>
        <v>1.2455089820359282</v>
      </c>
      <c r="Q372">
        <f t="shared" si="27"/>
        <v>6.68</v>
      </c>
      <c r="R372">
        <f t="shared" si="28"/>
        <v>7.01</v>
      </c>
    </row>
    <row r="373" spans="1:18" ht="47.25" customHeight="1">
      <c r="A373" s="10"/>
      <c r="B373" s="9" t="s">
        <v>1155</v>
      </c>
      <c r="C373" s="6" t="s">
        <v>1156</v>
      </c>
      <c r="D373" s="8">
        <v>4.29</v>
      </c>
      <c r="E373" s="10"/>
      <c r="F373" s="10"/>
      <c r="G373" s="10"/>
      <c r="H373" s="10"/>
      <c r="I373" t="str">
        <f>VLOOKUP(B373,stariCEnik!$B$6:$V$306,5,FALSE)</f>
        <v>Sestavljanka roža NOVO</v>
      </c>
      <c r="J373" s="128">
        <v>9.1</v>
      </c>
      <c r="K373">
        <v>8.8000000000000007</v>
      </c>
      <c r="L373" s="127">
        <f t="shared" si="25"/>
        <v>11.1</v>
      </c>
      <c r="M373">
        <v>10.74</v>
      </c>
      <c r="N373" t="str">
        <f>IFERROR(VLOOKUP(B373,stariCEnik!$B$6:$V$306,2,FALSE),REPLACE(B373,1,2,"MM"))</f>
        <v xml:space="preserve">MMB005-2  </v>
      </c>
      <c r="O373" s="120" t="s">
        <v>1157</v>
      </c>
      <c r="P373" s="122">
        <f t="shared" si="26"/>
        <v>1.1212121212121211</v>
      </c>
      <c r="Q373">
        <f t="shared" si="27"/>
        <v>8.58</v>
      </c>
      <c r="R373">
        <f t="shared" si="28"/>
        <v>9.01</v>
      </c>
    </row>
    <row r="374" spans="1:18" ht="48" customHeight="1">
      <c r="A374" s="10"/>
      <c r="B374" s="9" t="s">
        <v>1158</v>
      </c>
      <c r="C374" s="6" t="s">
        <v>1087</v>
      </c>
      <c r="D374" s="8">
        <v>4.29</v>
      </c>
      <c r="E374" s="10"/>
      <c r="F374" s="10"/>
      <c r="G374" s="10"/>
      <c r="H374" s="10"/>
      <c r="I374" t="str">
        <f>VLOOKUP(B374,stariCEnik!$B$6:$V$306,5,FALSE)</f>
        <v>Sestavljanka list NOVO</v>
      </c>
      <c r="J374" s="128">
        <v>9.1</v>
      </c>
      <c r="K374">
        <v>8.8000000000000007</v>
      </c>
      <c r="L374" s="127">
        <f t="shared" si="25"/>
        <v>11.1</v>
      </c>
      <c r="M374">
        <v>10.74</v>
      </c>
      <c r="N374" t="str">
        <f>IFERROR(VLOOKUP(B374,stariCEnik!$B$6:$V$306,2,FALSE),REPLACE(B374,1,2,"MM"))</f>
        <v xml:space="preserve">MMB006-2 </v>
      </c>
      <c r="O374" s="120" t="s">
        <v>1159</v>
      </c>
      <c r="P374" s="122">
        <f t="shared" si="26"/>
        <v>1.1212121212121211</v>
      </c>
      <c r="Q374">
        <f t="shared" si="27"/>
        <v>8.58</v>
      </c>
      <c r="R374">
        <f t="shared" si="28"/>
        <v>9.01</v>
      </c>
    </row>
    <row r="375" spans="1:18" ht="49.5" customHeight="1">
      <c r="A375" s="10"/>
      <c r="B375" s="9" t="s">
        <v>1160</v>
      </c>
      <c r="C375" s="6" t="s">
        <v>1161</v>
      </c>
      <c r="D375" s="8">
        <v>4.29</v>
      </c>
      <c r="E375" s="10"/>
      <c r="F375" s="10"/>
      <c r="G375" s="10"/>
      <c r="H375" s="10"/>
      <c r="I375" t="str">
        <f>VLOOKUP(B375,stariCEnik!$B$6:$V$306,5,FALSE)</f>
        <v>Sestavljanka drevo NOVO</v>
      </c>
      <c r="J375" s="128">
        <v>9.1</v>
      </c>
      <c r="K375">
        <v>8.8000000000000007</v>
      </c>
      <c r="L375" s="127">
        <f t="shared" si="25"/>
        <v>11.1</v>
      </c>
      <c r="M375">
        <v>10.74</v>
      </c>
      <c r="N375" t="str">
        <f>IFERROR(VLOOKUP(B375,stariCEnik!$B$6:$V$306,2,FALSE),REPLACE(B375,1,2,"MM"))</f>
        <v xml:space="preserve">MMB007-2  </v>
      </c>
      <c r="O375" s="120" t="s">
        <v>1162</v>
      </c>
      <c r="P375" s="122">
        <f t="shared" si="26"/>
        <v>1.1212121212121211</v>
      </c>
      <c r="Q375">
        <f t="shared" si="27"/>
        <v>8.58</v>
      </c>
      <c r="R375">
        <f t="shared" si="28"/>
        <v>9.01</v>
      </c>
    </row>
    <row r="376" spans="1:18" ht="42" customHeight="1">
      <c r="A376" s="10"/>
      <c r="B376" s="9" t="s">
        <v>1163</v>
      </c>
      <c r="C376" s="6" t="s">
        <v>1164</v>
      </c>
      <c r="D376" s="8">
        <v>4.29</v>
      </c>
      <c r="E376" s="10"/>
      <c r="F376" s="10"/>
      <c r="G376" s="10"/>
      <c r="H376" s="10"/>
      <c r="I376" t="str">
        <f>VLOOKUP(B376,stariCEnik!$B$6:$V$306,5,FALSE)</f>
        <v>Sestavljanka korenina NOVO</v>
      </c>
      <c r="J376" s="128">
        <v>9.1</v>
      </c>
      <c r="K376">
        <v>8.8000000000000007</v>
      </c>
      <c r="L376" s="127">
        <f t="shared" si="25"/>
        <v>11.1</v>
      </c>
      <c r="M376">
        <v>10.74</v>
      </c>
      <c r="N376" t="str">
        <f>IFERROR(VLOOKUP(B376,stariCEnik!$B$6:$V$306,2,FALSE),REPLACE(B376,1,2,"MM"))</f>
        <v xml:space="preserve">MMB0026  </v>
      </c>
      <c r="O376" s="120" t="s">
        <v>1165</v>
      </c>
      <c r="P376" s="122">
        <f t="shared" si="26"/>
        <v>1.1212121212121211</v>
      </c>
      <c r="Q376">
        <f t="shared" si="27"/>
        <v>8.58</v>
      </c>
      <c r="R376">
        <f t="shared" si="28"/>
        <v>9.01</v>
      </c>
    </row>
    <row r="377" spans="1:18" ht="54.75" customHeight="1">
      <c r="A377" s="10"/>
      <c r="B377" s="9" t="s">
        <v>1166</v>
      </c>
      <c r="C377" s="166" t="s">
        <v>1167</v>
      </c>
      <c r="D377" s="8">
        <v>4.29</v>
      </c>
      <c r="E377" s="10"/>
      <c r="F377" s="10"/>
      <c r="G377" s="10"/>
      <c r="H377" s="10"/>
      <c r="I377" t="str">
        <f>VLOOKUP(B377,stariCEnik!$B$6:$V$306,5,FALSE)</f>
        <v>Sestavljanka žaba NOVO</v>
      </c>
      <c r="J377" s="128">
        <v>9.1</v>
      </c>
      <c r="K377">
        <v>8.8000000000000007</v>
      </c>
      <c r="L377" s="127">
        <f t="shared" si="25"/>
        <v>11.1</v>
      </c>
      <c r="M377">
        <v>10.74</v>
      </c>
      <c r="N377" t="str">
        <f>IFERROR(VLOOKUP(B377,stariCEnik!$B$6:$V$306,2,FALSE),REPLACE(B377,1,2,"MM"))</f>
        <v xml:space="preserve">MMB009-2 </v>
      </c>
      <c r="O377" s="120" t="s">
        <v>1168</v>
      </c>
      <c r="P377" s="122">
        <f t="shared" si="26"/>
        <v>1.1212121212121211</v>
      </c>
      <c r="Q377">
        <f t="shared" si="27"/>
        <v>8.58</v>
      </c>
      <c r="R377">
        <f t="shared" si="28"/>
        <v>9.01</v>
      </c>
    </row>
    <row r="378" spans="1:18" ht="44.25" customHeight="1">
      <c r="A378" s="10"/>
      <c r="B378" s="9" t="s">
        <v>1169</v>
      </c>
      <c r="C378" s="6" t="s">
        <v>1170</v>
      </c>
      <c r="D378" s="8">
        <v>4.29</v>
      </c>
      <c r="E378" s="10"/>
      <c r="F378" s="10"/>
      <c r="G378" s="10"/>
      <c r="H378" s="10"/>
      <c r="I378" t="str">
        <f>VLOOKUP(B378,stariCEnik!$B$6:$V$306,5,FALSE)</f>
        <v>Sestavljanka ptica NOVO</v>
      </c>
      <c r="J378" s="128">
        <v>9.1</v>
      </c>
      <c r="K378">
        <v>8.8000000000000007</v>
      </c>
      <c r="L378" s="127">
        <f t="shared" si="25"/>
        <v>11.1</v>
      </c>
      <c r="M378">
        <v>10.74</v>
      </c>
      <c r="N378" t="str">
        <f>IFERROR(VLOOKUP(B378,stariCEnik!$B$6:$V$306,2,FALSE),REPLACE(B378,1,2,"MM"))</f>
        <v xml:space="preserve">MMB0010-2 </v>
      </c>
      <c r="O378" s="120" t="s">
        <v>1171</v>
      </c>
      <c r="P378" s="122">
        <f t="shared" si="26"/>
        <v>1.1212121212121211</v>
      </c>
      <c r="Q378">
        <f t="shared" si="27"/>
        <v>8.58</v>
      </c>
      <c r="R378">
        <f t="shared" si="28"/>
        <v>9.01</v>
      </c>
    </row>
    <row r="379" spans="1:18" ht="45" customHeight="1">
      <c r="A379" s="10"/>
      <c r="B379" s="9" t="s">
        <v>1172</v>
      </c>
      <c r="C379" s="6" t="s">
        <v>1173</v>
      </c>
      <c r="D379" s="8">
        <v>4.29</v>
      </c>
      <c r="E379" s="10"/>
      <c r="F379" s="10"/>
      <c r="G379" s="10"/>
      <c r="H379" s="10"/>
      <c r="I379" t="str">
        <f>VLOOKUP(B379,stariCEnik!$B$6:$V$306,5,FALSE)</f>
        <v>Sestavljanka konj NOVO</v>
      </c>
      <c r="J379" s="128">
        <v>9.1</v>
      </c>
      <c r="K379">
        <v>8.8000000000000007</v>
      </c>
      <c r="L379" s="127">
        <f t="shared" si="25"/>
        <v>11.1</v>
      </c>
      <c r="M379">
        <v>10.74</v>
      </c>
      <c r="N379" t="str">
        <f>IFERROR(VLOOKUP(B379,stariCEnik!$B$6:$V$306,2,FALSE),REPLACE(B379,1,2,"MM"))</f>
        <v xml:space="preserve">MMB0011-2  </v>
      </c>
      <c r="O379" s="120" t="s">
        <v>1174</v>
      </c>
      <c r="P379" s="122">
        <f t="shared" si="26"/>
        <v>1.1212121212121211</v>
      </c>
      <c r="Q379">
        <f t="shared" si="27"/>
        <v>8.58</v>
      </c>
      <c r="R379">
        <f t="shared" si="28"/>
        <v>9.01</v>
      </c>
    </row>
    <row r="380" spans="1:18" ht="42" customHeight="1">
      <c r="A380" s="10"/>
      <c r="B380" s="9" t="s">
        <v>1175</v>
      </c>
      <c r="C380" s="6" t="s">
        <v>1176</v>
      </c>
      <c r="D380" s="8">
        <v>4.29</v>
      </c>
      <c r="E380" s="10"/>
      <c r="F380" s="10"/>
      <c r="G380" s="10"/>
      <c r="H380" s="10"/>
      <c r="I380" t="str">
        <f>VLOOKUP(B380,stariCEnik!$B$6:$V$306,5,FALSE)</f>
        <v>Sestavljanka želva NOVO</v>
      </c>
      <c r="J380" s="128">
        <v>9.1</v>
      </c>
      <c r="K380">
        <v>8.8000000000000007</v>
      </c>
      <c r="L380" s="127">
        <f t="shared" si="25"/>
        <v>11.1</v>
      </c>
      <c r="M380">
        <v>10.74</v>
      </c>
      <c r="N380" t="str">
        <f>IFERROR(VLOOKUP(B380,stariCEnik!$B$6:$V$306,2,FALSE),REPLACE(B380,1,2,"MM"))</f>
        <v xml:space="preserve">MMB0012-2 </v>
      </c>
      <c r="O380" s="120" t="s">
        <v>1177</v>
      </c>
      <c r="P380" s="122">
        <f t="shared" si="26"/>
        <v>1.1212121212121211</v>
      </c>
      <c r="Q380">
        <f t="shared" si="27"/>
        <v>8.58</v>
      </c>
      <c r="R380">
        <f t="shared" si="28"/>
        <v>9.01</v>
      </c>
    </row>
    <row r="381" spans="1:18" ht="45.75" customHeight="1">
      <c r="A381" s="10"/>
      <c r="B381" s="9" t="s">
        <v>1178</v>
      </c>
      <c r="C381" s="6" t="s">
        <v>1179</v>
      </c>
      <c r="D381" s="8">
        <v>4.29</v>
      </c>
      <c r="E381" s="10"/>
      <c r="F381" s="10"/>
      <c r="G381" s="10"/>
      <c r="H381" s="10"/>
      <c r="I381" t="str">
        <f>VLOOKUP(B381,stariCEnik!$B$6:$V$306,5,FALSE)</f>
        <v>Sestavljanka riba NOVO</v>
      </c>
      <c r="J381" s="128">
        <v>9.1</v>
      </c>
      <c r="K381">
        <v>8.8000000000000007</v>
      </c>
      <c r="L381" s="127">
        <f t="shared" si="25"/>
        <v>11.1</v>
      </c>
      <c r="M381">
        <v>10.74</v>
      </c>
      <c r="N381" t="str">
        <f>IFERROR(VLOOKUP(B381,stariCEnik!$B$6:$V$306,2,FALSE),REPLACE(B381,1,2,"MM"))</f>
        <v>MMB0013-2</v>
      </c>
      <c r="O381" s="120" t="s">
        <v>1180</v>
      </c>
      <c r="P381" s="122">
        <f t="shared" si="26"/>
        <v>1.1212121212121211</v>
      </c>
      <c r="Q381">
        <f t="shared" si="27"/>
        <v>8.58</v>
      </c>
      <c r="R381">
        <f t="shared" si="28"/>
        <v>9.01</v>
      </c>
    </row>
    <row r="382" spans="1:18" ht="66" customHeight="1">
      <c r="A382" s="10"/>
      <c r="B382" s="9" t="s">
        <v>1181</v>
      </c>
      <c r="C382" s="9" t="s">
        <v>1182</v>
      </c>
      <c r="D382" s="8">
        <v>13.03</v>
      </c>
      <c r="E382" s="159">
        <v>32</v>
      </c>
      <c r="F382" s="159">
        <v>24.3</v>
      </c>
      <c r="G382" s="159">
        <v>3.5</v>
      </c>
      <c r="H382" s="159">
        <v>0.92</v>
      </c>
      <c r="I382" t="e">
        <f>VLOOKUP(B382,stariCEnik!$B$6:$V$306,5,FALSE)</f>
        <v>#N/A</v>
      </c>
      <c r="J382" s="128">
        <v>27</v>
      </c>
      <c r="K382" t="e">
        <v>#N/A</v>
      </c>
      <c r="L382" s="127">
        <f t="shared" si="25"/>
        <v>32.94</v>
      </c>
      <c r="M382" t="e">
        <v>#N/A</v>
      </c>
      <c r="N382" t="str">
        <f>IFERROR(VLOOKUP(B382,stariCEnik!$B$6:$V$306,2,FALSE),REPLACE(B382,1,2,"MM"))</f>
        <v>MMB0052</v>
      </c>
      <c r="O382" s="120" t="s">
        <v>1183</v>
      </c>
      <c r="P382" s="122">
        <f t="shared" si="26"/>
        <v>1.0721412125863394</v>
      </c>
      <c r="Q382">
        <f t="shared" si="27"/>
        <v>26.06</v>
      </c>
      <c r="R382">
        <f t="shared" si="28"/>
        <v>27.36</v>
      </c>
    </row>
    <row r="383" spans="1:18" ht="58.95" customHeight="1">
      <c r="A383" s="10"/>
      <c r="B383" s="9" t="s">
        <v>1184</v>
      </c>
      <c r="C383" s="9" t="s">
        <v>1185</v>
      </c>
      <c r="D383" s="8">
        <v>14.82</v>
      </c>
      <c r="E383" s="159">
        <v>28.3</v>
      </c>
      <c r="F383" s="159">
        <v>24.4</v>
      </c>
      <c r="G383" s="159">
        <v>4</v>
      </c>
      <c r="H383" s="159">
        <v>0.74</v>
      </c>
      <c r="I383" t="e">
        <f>VLOOKUP(B383,stariCEnik!$B$6:$V$306,5,FALSE)</f>
        <v>#N/A</v>
      </c>
      <c r="J383" s="127">
        <f>ROUND(L383/1.22,2)</f>
        <v>30.71</v>
      </c>
      <c r="K383" t="e">
        <v>#N/A</v>
      </c>
      <c r="L383" s="127">
        <v>37.47</v>
      </c>
      <c r="M383" t="e">
        <v>#N/A</v>
      </c>
      <c r="N383" t="str">
        <f>IFERROR(VLOOKUP(B383,stariCEnik!$B$6:$V$306,2,FALSE),REPLACE(B383,1,2,"MM"))</f>
        <v>MMB0053</v>
      </c>
      <c r="O383" s="120" t="s">
        <v>1186</v>
      </c>
      <c r="P383" s="122">
        <f t="shared" si="26"/>
        <v>1.072199730094467</v>
      </c>
      <c r="Q383">
        <f t="shared" si="27"/>
        <v>29.64</v>
      </c>
      <c r="R383">
        <f t="shared" si="28"/>
        <v>31.12</v>
      </c>
    </row>
    <row r="384" spans="1:18" ht="70.2" customHeight="1">
      <c r="A384" s="10"/>
      <c r="B384" s="11" t="s">
        <v>1187</v>
      </c>
      <c r="C384" s="7" t="s">
        <v>1188</v>
      </c>
      <c r="D384" s="8">
        <v>4.99</v>
      </c>
      <c r="E384" s="159">
        <v>17.399999999999999</v>
      </c>
      <c r="F384" s="159">
        <v>15.5</v>
      </c>
      <c r="G384" s="159">
        <v>12.5</v>
      </c>
      <c r="H384" s="159">
        <v>0.53</v>
      </c>
      <c r="I384" t="str">
        <f>VLOOKUP(B384,stariCEnik!$B$6:$V$306,5,FALSE)</f>
        <v>Kabinet za botanične kontrolne karte</v>
      </c>
      <c r="J384" s="127">
        <f>ROUND(VLOOKUP(B384,stariCEnik!$B$6:$V$306,6,FALSE),2)</f>
        <v>10.119999999999999</v>
      </c>
      <c r="K384">
        <v>10.119999999999999</v>
      </c>
      <c r="L384" s="127">
        <f t="shared" si="25"/>
        <v>12.35</v>
      </c>
      <c r="M384">
        <v>12.35</v>
      </c>
      <c r="N384" t="str">
        <f>IFERROR(VLOOKUP(B384,stariCEnik!$B$6:$V$306,2,FALSE),REPLACE(B384,1,2,"MM"))</f>
        <v>MMB0015</v>
      </c>
      <c r="O384" s="120" t="s">
        <v>1189</v>
      </c>
      <c r="P384" s="122">
        <f t="shared" si="26"/>
        <v>1.0280561122244487</v>
      </c>
      <c r="Q384">
        <f t="shared" si="27"/>
        <v>9.98</v>
      </c>
      <c r="R384">
        <f t="shared" si="28"/>
        <v>10.48</v>
      </c>
    </row>
    <row r="385" spans="1:18" ht="45.75" customHeight="1">
      <c r="A385" s="10"/>
      <c r="B385" s="11" t="s">
        <v>1190</v>
      </c>
      <c r="C385" s="7" t="s">
        <v>1191</v>
      </c>
      <c r="D385" s="8">
        <v>5.99</v>
      </c>
      <c r="E385" s="159">
        <v>14</v>
      </c>
      <c r="F385" s="159">
        <v>14</v>
      </c>
      <c r="G385" s="159">
        <v>3</v>
      </c>
      <c r="H385" s="159">
        <v>0.5</v>
      </c>
      <c r="I385" t="str">
        <f>VLOOKUP(B385,stariCEnik!$B$6:$V$306,5,FALSE)</f>
        <v>Botanične kontrolne karte</v>
      </c>
      <c r="J385" s="128">
        <v>12.7</v>
      </c>
      <c r="K385">
        <v>11.52</v>
      </c>
      <c r="L385" s="127">
        <f t="shared" si="25"/>
        <v>15.49</v>
      </c>
      <c r="M385">
        <v>14.05</v>
      </c>
      <c r="N385" t="str">
        <f>IFERROR(VLOOKUP(B385,stariCEnik!$B$6:$V$306,2,FALSE),REPLACE(B385,1,2,"MM"))</f>
        <v>MMB0016</v>
      </c>
      <c r="O385" s="120" t="s">
        <v>1192</v>
      </c>
      <c r="P385" s="122">
        <f t="shared" si="26"/>
        <v>1.1202003338898163</v>
      </c>
      <c r="Q385">
        <f t="shared" si="27"/>
        <v>11.98</v>
      </c>
      <c r="R385">
        <f t="shared" si="28"/>
        <v>12.58</v>
      </c>
    </row>
    <row r="386" spans="1:18" ht="45.75" customHeight="1">
      <c r="A386" s="10"/>
      <c r="B386" s="11" t="s">
        <v>1113</v>
      </c>
      <c r="C386" s="7" t="s">
        <v>1193</v>
      </c>
      <c r="D386" s="8">
        <v>1.39</v>
      </c>
      <c r="E386" s="10"/>
      <c r="F386" s="10"/>
      <c r="G386" s="10"/>
      <c r="H386" s="10"/>
      <c r="I386" t="str">
        <f>VLOOKUP(B386,stariCEnik!$B$6:$V$306,5,FALSE)</f>
        <v>Sestavljanka seme</v>
      </c>
      <c r="J386" s="127">
        <f>ROUND(VLOOKUP(B386,stariCEnik!$B$6:$V$306,6,FALSE),2)</f>
        <v>7.04</v>
      </c>
      <c r="K386">
        <v>7.04</v>
      </c>
      <c r="L386" s="127">
        <f t="shared" si="25"/>
        <v>8.59</v>
      </c>
      <c r="M386">
        <v>8.59</v>
      </c>
      <c r="N386" t="str">
        <f>IFERROR(VLOOKUP(B386,stariCEnik!$B$6:$V$306,2,FALSE),REPLACE(B386,1,2,"MM"))</f>
        <v>MMB0017</v>
      </c>
      <c r="O386" s="120" t="s">
        <v>1115</v>
      </c>
      <c r="P386" s="122">
        <f t="shared" si="26"/>
        <v>4.0647482014388494</v>
      </c>
      <c r="Q386">
        <f t="shared" si="27"/>
        <v>2.78</v>
      </c>
      <c r="R386">
        <f t="shared" si="28"/>
        <v>2.92</v>
      </c>
    </row>
    <row r="387" spans="1:18" ht="83.25" customHeight="1">
      <c r="A387" s="10"/>
      <c r="B387" s="11" t="s">
        <v>1194</v>
      </c>
      <c r="C387" s="7" t="s">
        <v>1195</v>
      </c>
      <c r="D387" s="8">
        <v>139.66</v>
      </c>
      <c r="E387" s="10"/>
      <c r="F387" s="10"/>
      <c r="G387" s="10"/>
      <c r="H387" s="10"/>
      <c r="I387" t="str">
        <f>VLOOKUP(B387,stariCEnik!$B$6:$V$306,5,FALSE)</f>
        <v>Montessori kmetija (brez živali in kmeta)</v>
      </c>
      <c r="J387" s="127">
        <f>ROUND(VLOOKUP(B387,stariCEnik!$B$6:$V$306,6,FALSE),2)</f>
        <v>295.56</v>
      </c>
      <c r="K387">
        <v>295.56</v>
      </c>
      <c r="L387" s="127">
        <f t="shared" ref="L387:L450" si="29">ROUND(J387*1.22,2)</f>
        <v>360.58</v>
      </c>
      <c r="M387">
        <v>360.58</v>
      </c>
      <c r="N387" t="str">
        <f>IFERROR(VLOOKUP(B387,stariCEnik!$B$6:$V$306,2,FALSE),REPLACE(B387,1,2,"MM"))</f>
        <v xml:space="preserve">MMB0027  </v>
      </c>
      <c r="O387" s="120" t="s">
        <v>1196</v>
      </c>
      <c r="P387" s="122">
        <f t="shared" ref="P387:P450" si="30">J387/D387-1</f>
        <v>1.1162824001145641</v>
      </c>
      <c r="Q387">
        <f t="shared" ref="Q387:Q450" si="31">D387*2</f>
        <v>279.32</v>
      </c>
      <c r="R387">
        <f t="shared" si="28"/>
        <v>293.29000000000002</v>
      </c>
    </row>
    <row r="388" spans="1:18" ht="61.95" customHeight="1">
      <c r="A388" s="10"/>
      <c r="B388" s="11" t="s">
        <v>1197</v>
      </c>
      <c r="C388" s="7" t="s">
        <v>1198</v>
      </c>
      <c r="D388" s="8">
        <v>4.99</v>
      </c>
      <c r="E388" s="159">
        <v>20.399999999999999</v>
      </c>
      <c r="F388" s="159">
        <v>20.399999999999999</v>
      </c>
      <c r="G388" s="159">
        <v>1.8</v>
      </c>
      <c r="H388" s="159">
        <v>0.45</v>
      </c>
      <c r="I388" t="e">
        <f>VLOOKUP(B388,stariCEnik!$B$6:$V$306,5,FALSE)</f>
        <v>#N/A</v>
      </c>
      <c r="J388" s="128">
        <v>10.5</v>
      </c>
      <c r="K388" t="e">
        <v>#N/A</v>
      </c>
      <c r="L388" s="127">
        <f t="shared" si="29"/>
        <v>12.81</v>
      </c>
      <c r="M388" t="e">
        <v>#N/A</v>
      </c>
      <c r="N388" t="str">
        <f>IFERROR(VLOOKUP(B388,stariCEnik!$B$6:$V$306,2,FALSE),REPLACE(B388,1,2,"MM"))</f>
        <v>MMB0028</v>
      </c>
      <c r="O388" s="120" t="s">
        <v>1199</v>
      </c>
      <c r="P388" s="122">
        <f t="shared" si="30"/>
        <v>1.1042084168336674</v>
      </c>
      <c r="Q388">
        <f t="shared" si="31"/>
        <v>9.98</v>
      </c>
      <c r="R388">
        <f t="shared" si="28"/>
        <v>10.48</v>
      </c>
    </row>
    <row r="389" spans="1:18" ht="61.95" customHeight="1">
      <c r="A389" s="10"/>
      <c r="B389" s="11" t="s">
        <v>1200</v>
      </c>
      <c r="C389" s="7" t="s">
        <v>1201</v>
      </c>
      <c r="D389" s="8">
        <v>4.99</v>
      </c>
      <c r="E389" s="159">
        <v>20.399999999999999</v>
      </c>
      <c r="F389" s="159">
        <v>20.399999999999999</v>
      </c>
      <c r="G389" s="159">
        <v>1.8</v>
      </c>
      <c r="H389" s="159">
        <v>0.44</v>
      </c>
      <c r="I389" t="str">
        <f>VLOOKUP(B389,stariCEnik!$B$6:$V$306,5,FALSE)</f>
        <v>Življenski krog metulj</v>
      </c>
      <c r="J389" s="127">
        <f>ROUND(VLOOKUP(B389,stariCEnik!$B$6:$V$306,6,FALSE),2)</f>
        <v>10.5</v>
      </c>
      <c r="K389">
        <v>10.5</v>
      </c>
      <c r="L389" s="127">
        <f t="shared" si="29"/>
        <v>12.81</v>
      </c>
      <c r="M389">
        <v>12.81</v>
      </c>
      <c r="N389" t="str">
        <f>IFERROR(VLOOKUP(B389,stariCEnik!$B$6:$V$306,2,FALSE),REPLACE(B389,1,2,"MM"))</f>
        <v>MMB0029</v>
      </c>
      <c r="O389" s="120" t="s">
        <v>1202</v>
      </c>
      <c r="P389" s="122">
        <f t="shared" si="30"/>
        <v>1.1042084168336674</v>
      </c>
      <c r="Q389">
        <f t="shared" si="31"/>
        <v>9.98</v>
      </c>
      <c r="R389">
        <f t="shared" si="28"/>
        <v>10.48</v>
      </c>
    </row>
    <row r="390" spans="1:18" ht="61.95" customHeight="1">
      <c r="A390" s="10"/>
      <c r="B390" s="11" t="s">
        <v>1203</v>
      </c>
      <c r="C390" s="7" t="s">
        <v>1204</v>
      </c>
      <c r="D390" s="8">
        <v>4.99</v>
      </c>
      <c r="E390" s="159">
        <v>18</v>
      </c>
      <c r="F390" s="159">
        <v>18</v>
      </c>
      <c r="G390" s="159">
        <v>2</v>
      </c>
      <c r="H390" s="159">
        <v>0.38</v>
      </c>
      <c r="I390" t="str">
        <f>VLOOKUP(B390,stariCEnik!$B$6:$V$306,5,FALSE)</f>
        <v>Življenski krog sončnica</v>
      </c>
      <c r="J390" s="127">
        <f>ROUND(VLOOKUP(B390,stariCEnik!$B$6:$V$306,6,FALSE),2)</f>
        <v>10.5</v>
      </c>
      <c r="K390">
        <v>10.5</v>
      </c>
      <c r="L390" s="127">
        <f t="shared" si="29"/>
        <v>12.81</v>
      </c>
      <c r="M390">
        <v>12.81</v>
      </c>
      <c r="N390" t="str">
        <f>IFERROR(VLOOKUP(B390,stariCEnik!$B$6:$V$306,2,FALSE),REPLACE(B390,1,2,"MM"))</f>
        <v>MMB0030</v>
      </c>
      <c r="O390" s="120" t="s">
        <v>1205</v>
      </c>
      <c r="P390" s="122">
        <f t="shared" si="30"/>
        <v>1.1042084168336674</v>
      </c>
      <c r="Q390">
        <f t="shared" si="31"/>
        <v>9.98</v>
      </c>
      <c r="R390">
        <f t="shared" si="28"/>
        <v>10.48</v>
      </c>
    </row>
    <row r="391" spans="1:18" ht="61.95" customHeight="1">
      <c r="A391" s="10"/>
      <c r="B391" s="11" t="s">
        <v>1206</v>
      </c>
      <c r="C391" s="7" t="s">
        <v>1207</v>
      </c>
      <c r="D391" s="8">
        <v>4.99</v>
      </c>
      <c r="E391" s="159">
        <v>18</v>
      </c>
      <c r="F391" s="159">
        <v>18</v>
      </c>
      <c r="G391" s="159">
        <v>2</v>
      </c>
      <c r="H391" s="159">
        <v>0.38</v>
      </c>
      <c r="I391" t="str">
        <f>VLOOKUP(B391,stariCEnik!$B$6:$V$306,5,FALSE)</f>
        <v>Življenski krog žaba</v>
      </c>
      <c r="J391" s="127">
        <f>ROUND(VLOOKUP(B391,stariCEnik!$B$6:$V$306,6,FALSE),2)</f>
        <v>10.5</v>
      </c>
      <c r="K391">
        <v>10.5</v>
      </c>
      <c r="L391" s="127">
        <f t="shared" si="29"/>
        <v>12.81</v>
      </c>
      <c r="M391">
        <v>12.81</v>
      </c>
      <c r="N391" t="str">
        <f>IFERROR(VLOOKUP(B391,stariCEnik!$B$6:$V$306,2,FALSE),REPLACE(B391,1,2,"MM"))</f>
        <v>MMB0031</v>
      </c>
      <c r="O391" s="120" t="s">
        <v>1208</v>
      </c>
      <c r="P391" s="122">
        <f t="shared" si="30"/>
        <v>1.1042084168336674</v>
      </c>
      <c r="Q391">
        <f t="shared" si="31"/>
        <v>9.98</v>
      </c>
      <c r="R391">
        <f t="shared" si="28"/>
        <v>10.48</v>
      </c>
    </row>
    <row r="392" spans="1:18" ht="61.95" customHeight="1">
      <c r="A392" s="10"/>
      <c r="B392" s="11" t="s">
        <v>1209</v>
      </c>
      <c r="C392" s="7" t="s">
        <v>1210</v>
      </c>
      <c r="D392" s="8">
        <v>4.99</v>
      </c>
      <c r="E392" s="159">
        <v>18</v>
      </c>
      <c r="F392" s="159">
        <v>18</v>
      </c>
      <c r="G392" s="159">
        <v>2</v>
      </c>
      <c r="H392" s="159">
        <v>0.38</v>
      </c>
      <c r="I392" t="e">
        <f>VLOOKUP(B392,stariCEnik!$B$6:$V$306,5,FALSE)</f>
        <v>#N/A</v>
      </c>
      <c r="J392" s="128">
        <v>10.5</v>
      </c>
      <c r="K392" t="e">
        <v>#N/A</v>
      </c>
      <c r="L392" s="127">
        <f t="shared" si="29"/>
        <v>12.81</v>
      </c>
      <c r="M392" t="e">
        <v>#N/A</v>
      </c>
      <c r="N392" t="str">
        <f>IFERROR(VLOOKUP(B392,stariCEnik!$B$6:$V$306,2,FALSE),REPLACE(B392,1,2,"MM"))</f>
        <v>MMB0032</v>
      </c>
      <c r="O392" s="120" t="s">
        <v>1211</v>
      </c>
      <c r="P392" s="122">
        <f t="shared" si="30"/>
        <v>1.1042084168336674</v>
      </c>
      <c r="Q392">
        <f t="shared" si="31"/>
        <v>9.98</v>
      </c>
      <c r="R392">
        <f t="shared" si="28"/>
        <v>10.48</v>
      </c>
    </row>
    <row r="393" spans="1:18" ht="61.95" customHeight="1">
      <c r="A393" s="10"/>
      <c r="B393" s="11" t="s">
        <v>1212</v>
      </c>
      <c r="C393" s="15" t="s">
        <v>1213</v>
      </c>
      <c r="D393" s="8">
        <v>4.99</v>
      </c>
      <c r="E393" s="159"/>
      <c r="F393" s="159"/>
      <c r="G393" s="159"/>
      <c r="H393" s="159"/>
      <c r="I393" t="e">
        <f>VLOOKUP(B393,stariCEnik!$B$6:$V$306,5,FALSE)</f>
        <v>#N/A</v>
      </c>
      <c r="J393" s="128">
        <v>10.5</v>
      </c>
      <c r="K393" t="e">
        <v>#N/A</v>
      </c>
      <c r="L393" s="127">
        <f t="shared" si="29"/>
        <v>12.81</v>
      </c>
      <c r="M393" t="e">
        <v>#N/A</v>
      </c>
      <c r="N393" t="str">
        <f>IFERROR(VLOOKUP(B393,stariCEnik!$B$6:$V$306,2,FALSE),REPLACE(B393,1,2,"MM"))</f>
        <v>MMB0033</v>
      </c>
      <c r="O393" s="120" t="s">
        <v>1214</v>
      </c>
      <c r="P393" s="122">
        <f t="shared" si="30"/>
        <v>1.1042084168336674</v>
      </c>
      <c r="Q393">
        <f t="shared" si="31"/>
        <v>9.98</v>
      </c>
      <c r="R393">
        <f t="shared" si="28"/>
        <v>10.48</v>
      </c>
    </row>
    <row r="394" spans="1:18" ht="61.95" customHeight="1">
      <c r="A394" s="10"/>
      <c r="B394" s="11" t="s">
        <v>1215</v>
      </c>
      <c r="C394" s="15" t="s">
        <v>1216</v>
      </c>
      <c r="D394" s="8">
        <v>4.99</v>
      </c>
      <c r="E394" s="159"/>
      <c r="F394" s="159"/>
      <c r="G394" s="159"/>
      <c r="H394" s="159"/>
      <c r="I394" t="e">
        <f>VLOOKUP(B394,stariCEnik!$B$6:$V$306,5,FALSE)</f>
        <v>#N/A</v>
      </c>
      <c r="J394" s="128">
        <v>10.5</v>
      </c>
      <c r="K394" t="e">
        <v>#N/A</v>
      </c>
      <c r="L394" s="127">
        <f t="shared" si="29"/>
        <v>12.81</v>
      </c>
      <c r="M394" t="e">
        <v>#N/A</v>
      </c>
      <c r="N394" t="str">
        <f>IFERROR(VLOOKUP(B394,stariCEnik!$B$6:$V$306,2,FALSE),REPLACE(B394,1,2,"MM"))</f>
        <v>MMB0034</v>
      </c>
      <c r="O394" s="120" t="s">
        <v>1217</v>
      </c>
      <c r="P394" s="122">
        <f t="shared" si="30"/>
        <v>1.1042084168336674</v>
      </c>
      <c r="Q394">
        <f t="shared" si="31"/>
        <v>9.98</v>
      </c>
      <c r="R394">
        <f t="shared" si="28"/>
        <v>10.48</v>
      </c>
    </row>
    <row r="395" spans="1:18" ht="36" customHeight="1">
      <c r="A395" s="10"/>
      <c r="B395" s="6" t="s">
        <v>1218</v>
      </c>
      <c r="C395" s="9" t="s">
        <v>1219</v>
      </c>
      <c r="D395" s="8">
        <v>8.4700000000000006</v>
      </c>
      <c r="E395" s="159">
        <v>25.5</v>
      </c>
      <c r="F395" s="159">
        <v>11</v>
      </c>
      <c r="G395" s="159">
        <v>11</v>
      </c>
      <c r="H395" s="159">
        <v>0.5</v>
      </c>
      <c r="I395" t="str">
        <f>VLOOKUP(B395,stariCEnik!$B$6:$V$306,5,FALSE)</f>
        <v>Zaboj s predalom 1</v>
      </c>
      <c r="J395" s="128">
        <v>18.8</v>
      </c>
      <c r="K395">
        <v>17.670000000000002</v>
      </c>
      <c r="L395" s="127">
        <f t="shared" si="29"/>
        <v>22.94</v>
      </c>
      <c r="M395">
        <v>21.56</v>
      </c>
      <c r="N395" t="str">
        <f>IFERROR(VLOOKUP(B395,stariCEnik!$B$6:$V$306,2,FALSE),REPLACE(B395,1,2,"MM"))</f>
        <v>MMT001</v>
      </c>
      <c r="O395" s="120" t="s">
        <v>1220</v>
      </c>
      <c r="P395" s="122">
        <f t="shared" si="30"/>
        <v>1.219598583234947</v>
      </c>
      <c r="Q395">
        <f t="shared" si="31"/>
        <v>16.940000000000001</v>
      </c>
      <c r="R395">
        <f t="shared" si="28"/>
        <v>17.79</v>
      </c>
    </row>
    <row r="396" spans="1:18" ht="44.25" customHeight="1">
      <c r="A396" s="10"/>
      <c r="B396" s="6" t="s">
        <v>1221</v>
      </c>
      <c r="C396" s="9" t="s">
        <v>1222</v>
      </c>
      <c r="D396" s="8">
        <v>5.99</v>
      </c>
      <c r="E396" s="159">
        <v>13.4</v>
      </c>
      <c r="F396" s="159">
        <v>12</v>
      </c>
      <c r="G396" s="159">
        <v>8.8000000000000007</v>
      </c>
      <c r="H396" s="159">
        <v>0.3</v>
      </c>
      <c r="I396" t="str">
        <f>VLOOKUP(B396,stariCEnik!$B$6:$V$306,5,FALSE)</f>
        <v>Zaboj s predalom 2</v>
      </c>
      <c r="J396" s="127">
        <f>ROUND(VLOOKUP(B396,stariCEnik!$B$6:$V$306,6,FALSE),2)</f>
        <v>14.11</v>
      </c>
      <c r="K396">
        <v>14.11</v>
      </c>
      <c r="L396" s="127">
        <f t="shared" si="29"/>
        <v>17.21</v>
      </c>
      <c r="M396">
        <v>17.21</v>
      </c>
      <c r="N396" t="str">
        <f>IFERROR(VLOOKUP(B396,stariCEnik!$B$6:$V$306,2,FALSE),REPLACE(B396,1,2,"MM"))</f>
        <v>MMT002</v>
      </c>
      <c r="O396" s="120" t="s">
        <v>1223</v>
      </c>
      <c r="P396" s="122">
        <f t="shared" si="30"/>
        <v>1.35559265442404</v>
      </c>
      <c r="Q396">
        <f t="shared" si="31"/>
        <v>11.98</v>
      </c>
      <c r="R396">
        <f t="shared" si="28"/>
        <v>12.58</v>
      </c>
    </row>
    <row r="397" spans="1:18" ht="51.75" customHeight="1">
      <c r="A397" s="10"/>
      <c r="B397" s="6" t="s">
        <v>1224</v>
      </c>
      <c r="C397" s="24" t="s">
        <v>1225</v>
      </c>
      <c r="D397" s="8">
        <v>7.83</v>
      </c>
      <c r="E397" s="159">
        <v>28.2</v>
      </c>
      <c r="F397" s="159">
        <v>12</v>
      </c>
      <c r="G397" s="159">
        <v>12</v>
      </c>
      <c r="H397" s="159">
        <v>0.35</v>
      </c>
      <c r="I397" t="str">
        <f>VLOOKUP(B397,stariCEnik!$B$6:$V$306,5,FALSE)</f>
        <v>Zaboj s podstavkom in žogico</v>
      </c>
      <c r="J397" s="127">
        <f>ROUND(VLOOKUP(B397,stariCEnik!$B$6:$V$306,6,FALSE),2)</f>
        <v>17.89</v>
      </c>
      <c r="K397">
        <v>17.89</v>
      </c>
      <c r="L397" s="127">
        <f t="shared" si="29"/>
        <v>21.83</v>
      </c>
      <c r="M397">
        <v>21.83</v>
      </c>
      <c r="N397" t="str">
        <f>IFERROR(VLOOKUP(B397,stariCEnik!$B$6:$V$306,2,FALSE),REPLACE(B397,1,2,"MM"))</f>
        <v>MMT004</v>
      </c>
      <c r="O397" s="120" t="s">
        <v>1226</v>
      </c>
      <c r="P397" s="122">
        <f t="shared" si="30"/>
        <v>1.284802043422733</v>
      </c>
      <c r="Q397">
        <f t="shared" si="31"/>
        <v>15.66</v>
      </c>
      <c r="R397">
        <f t="shared" si="28"/>
        <v>16.440000000000001</v>
      </c>
    </row>
    <row r="398" spans="1:18" ht="48" customHeight="1">
      <c r="A398" s="10"/>
      <c r="B398" s="6" t="s">
        <v>1227</v>
      </c>
      <c r="C398" s="9" t="s">
        <v>1228</v>
      </c>
      <c r="D398" s="8">
        <v>5.99</v>
      </c>
      <c r="E398" s="159">
        <v>12</v>
      </c>
      <c r="F398" s="159">
        <v>12</v>
      </c>
      <c r="G398" s="159">
        <v>8.8000000000000007</v>
      </c>
      <c r="H398" s="159">
        <v>0.3</v>
      </c>
      <c r="I398" t="str">
        <f>VLOOKUP(B398,stariCEnik!$B$6:$V$306,5,FALSE)</f>
        <v>Valj v lesenem zaboju</v>
      </c>
      <c r="J398" s="127">
        <f>ROUND(VLOOKUP(B398,stariCEnik!$B$6:$V$306,6,FALSE),2)</f>
        <v>14.43</v>
      </c>
      <c r="K398">
        <v>14.43</v>
      </c>
      <c r="L398" s="127">
        <f t="shared" si="29"/>
        <v>17.600000000000001</v>
      </c>
      <c r="M398">
        <v>17.600000000000001</v>
      </c>
      <c r="N398" t="str">
        <f>IFERROR(VLOOKUP(B398,stariCEnik!$B$6:$V$306,2,FALSE),REPLACE(B398,1,2,"MM"))</f>
        <v>MMT005</v>
      </c>
      <c r="O398" s="120" t="s">
        <v>1229</v>
      </c>
      <c r="P398" s="122">
        <f t="shared" si="30"/>
        <v>1.4090150250417359</v>
      </c>
      <c r="Q398">
        <f t="shared" si="31"/>
        <v>11.98</v>
      </c>
      <c r="R398">
        <f t="shared" si="28"/>
        <v>12.58</v>
      </c>
    </row>
    <row r="399" spans="1:18" ht="45" customHeight="1">
      <c r="A399" s="10"/>
      <c r="B399" s="6" t="s">
        <v>1230</v>
      </c>
      <c r="C399" s="9" t="s">
        <v>1231</v>
      </c>
      <c r="D399" s="8">
        <v>5.99</v>
      </c>
      <c r="E399" s="159">
        <v>14</v>
      </c>
      <c r="F399" s="159">
        <v>13.6</v>
      </c>
      <c r="G399" s="159">
        <v>10</v>
      </c>
      <c r="H399" s="159">
        <v>0.32</v>
      </c>
      <c r="I399" t="str">
        <f>VLOOKUP(B399,stariCEnik!$B$6:$V$306,5,FALSE)</f>
        <v>Kvader v lesenem zaboju</v>
      </c>
      <c r="J399" s="127">
        <f>ROUND(VLOOKUP(B399,stariCEnik!$B$6:$V$306,6,FALSE),2)</f>
        <v>14.43</v>
      </c>
      <c r="K399">
        <v>14.43</v>
      </c>
      <c r="L399" s="127">
        <f t="shared" si="29"/>
        <v>17.600000000000001</v>
      </c>
      <c r="M399">
        <v>17.600000000000001</v>
      </c>
      <c r="N399" t="str">
        <f>IFERROR(VLOOKUP(B399,stariCEnik!$B$6:$V$306,2,FALSE),REPLACE(B399,1,2,"MM"))</f>
        <v>MMT006</v>
      </c>
      <c r="O399" s="120" t="s">
        <v>1232</v>
      </c>
      <c r="P399" s="122">
        <f t="shared" si="30"/>
        <v>1.4090150250417359</v>
      </c>
      <c r="Q399">
        <f t="shared" si="31"/>
        <v>11.98</v>
      </c>
      <c r="R399">
        <f t="shared" si="28"/>
        <v>12.58</v>
      </c>
    </row>
    <row r="400" spans="1:18" ht="50.25" customHeight="1">
      <c r="A400" s="10"/>
      <c r="B400" s="6" t="s">
        <v>1233</v>
      </c>
      <c r="C400" s="9" t="s">
        <v>1234</v>
      </c>
      <c r="D400" s="8">
        <v>5.99</v>
      </c>
      <c r="E400" s="159">
        <v>14</v>
      </c>
      <c r="F400" s="159">
        <v>13.6</v>
      </c>
      <c r="G400" s="159">
        <v>10</v>
      </c>
      <c r="H400" s="159">
        <v>0.32</v>
      </c>
      <c r="I400" t="str">
        <f>VLOOKUP(B400,stariCEnik!$B$6:$V$306,5,FALSE)</f>
        <v>Kocka v lesenem zaboju</v>
      </c>
      <c r="J400" s="127">
        <f>ROUND(VLOOKUP(B400,stariCEnik!$B$6:$V$306,6,FALSE),2)</f>
        <v>14.43</v>
      </c>
      <c r="K400">
        <v>14.43</v>
      </c>
      <c r="L400" s="127">
        <f t="shared" si="29"/>
        <v>17.600000000000001</v>
      </c>
      <c r="M400">
        <v>17.600000000000001</v>
      </c>
      <c r="N400" t="str">
        <f>IFERROR(VLOOKUP(B400,stariCEnik!$B$6:$V$306,2,FALSE),REPLACE(B400,1,2,"MM"))</f>
        <v>MMT007</v>
      </c>
      <c r="O400" s="120" t="s">
        <v>1235</v>
      </c>
      <c r="P400" s="122">
        <f t="shared" si="30"/>
        <v>1.4090150250417359</v>
      </c>
      <c r="Q400">
        <f t="shared" si="31"/>
        <v>11.98</v>
      </c>
      <c r="R400">
        <f t="shared" si="28"/>
        <v>12.58</v>
      </c>
    </row>
    <row r="401" spans="1:18" ht="46.5" customHeight="1">
      <c r="A401" s="10"/>
      <c r="B401" s="6" t="s">
        <v>1236</v>
      </c>
      <c r="C401" s="9" t="s">
        <v>1237</v>
      </c>
      <c r="D401" s="8">
        <v>5.99</v>
      </c>
      <c r="E401" s="159">
        <v>12</v>
      </c>
      <c r="F401" s="159">
        <v>12</v>
      </c>
      <c r="G401" s="159">
        <v>8.8000000000000007</v>
      </c>
      <c r="H401" s="159">
        <v>2.5000000000000001E-2</v>
      </c>
      <c r="I401" t="str">
        <f>VLOOKUP(B401,stariCEnik!$B$6:$V$306,5,FALSE)</f>
        <v>Tristrana prizma v lesenm zaboju</v>
      </c>
      <c r="J401" s="127">
        <f>ROUND(VLOOKUP(B401,stariCEnik!$B$6:$V$306,6,FALSE),2)</f>
        <v>14.43</v>
      </c>
      <c r="K401">
        <v>14.43</v>
      </c>
      <c r="L401" s="127">
        <f t="shared" si="29"/>
        <v>17.600000000000001</v>
      </c>
      <c r="M401">
        <v>17.600000000000001</v>
      </c>
      <c r="N401" t="str">
        <f>IFERROR(VLOOKUP(B401,stariCEnik!$B$6:$V$306,2,FALSE),REPLACE(B401,1,2,"MM"))</f>
        <v>MMT008</v>
      </c>
      <c r="O401" s="120" t="s">
        <v>1238</v>
      </c>
      <c r="P401" s="122">
        <f t="shared" si="30"/>
        <v>1.4090150250417359</v>
      </c>
      <c r="Q401">
        <f t="shared" si="31"/>
        <v>11.98</v>
      </c>
      <c r="R401">
        <f t="shared" si="28"/>
        <v>12.58</v>
      </c>
    </row>
    <row r="402" spans="1:18" ht="46.5" customHeight="1">
      <c r="A402" s="10"/>
      <c r="B402" s="6" t="s">
        <v>1239</v>
      </c>
      <c r="C402" s="9" t="s">
        <v>1240</v>
      </c>
      <c r="D402" s="8">
        <v>10.99</v>
      </c>
      <c r="E402" s="159">
        <v>30.8</v>
      </c>
      <c r="F402" s="159">
        <v>12.6</v>
      </c>
      <c r="G402" s="159">
        <v>12.6</v>
      </c>
      <c r="H402" s="159">
        <v>0.83</v>
      </c>
      <c r="I402" t="str">
        <f>VLOOKUP(B402,stariCEnik!$B$6:$V$306,5,FALSE)</f>
        <v xml:space="preserve">Zaboj z barvnimi predali </v>
      </c>
      <c r="J402" s="127">
        <f>ROUND(VLOOKUP(B402,stariCEnik!$B$6:$V$306,6,FALSE),2)</f>
        <v>23.17</v>
      </c>
      <c r="K402">
        <v>23.17</v>
      </c>
      <c r="L402" s="127">
        <f t="shared" si="29"/>
        <v>28.27</v>
      </c>
      <c r="M402">
        <v>28.27</v>
      </c>
      <c r="N402" t="str">
        <f>IFERROR(VLOOKUP(B402,stariCEnik!$B$6:$V$306,2,FALSE),REPLACE(B402,1,2,"MM"))</f>
        <v>MMT009</v>
      </c>
      <c r="O402" s="120" t="s">
        <v>1241</v>
      </c>
      <c r="P402" s="122">
        <f t="shared" si="30"/>
        <v>1.1082802547770703</v>
      </c>
      <c r="Q402">
        <f t="shared" si="31"/>
        <v>21.98</v>
      </c>
      <c r="R402">
        <f t="shared" si="28"/>
        <v>23.08</v>
      </c>
    </row>
    <row r="403" spans="1:18" ht="47.25" customHeight="1">
      <c r="A403" s="10"/>
      <c r="B403" s="6" t="s">
        <v>1242</v>
      </c>
      <c r="C403" s="9" t="s">
        <v>1243</v>
      </c>
      <c r="D403" s="8">
        <v>3.99</v>
      </c>
      <c r="E403" s="159">
        <v>11.8</v>
      </c>
      <c r="F403" s="159">
        <v>11.8</v>
      </c>
      <c r="G403" s="159">
        <v>11.2</v>
      </c>
      <c r="H403" s="159">
        <v>0.1</v>
      </c>
      <c r="I403" t="str">
        <f>VLOOKUP(B403,stariCEnik!$B$6:$V$306,5,FALSE)</f>
        <v>Navpično vreteno-kocke</v>
      </c>
      <c r="J403" s="127">
        <f>ROUND(VLOOKUP(B403,stariCEnik!$B$6:$V$306,6,FALSE),2)</f>
        <v>9</v>
      </c>
      <c r="K403">
        <v>9</v>
      </c>
      <c r="L403" s="127">
        <f t="shared" si="29"/>
        <v>10.98</v>
      </c>
      <c r="M403">
        <v>10.98</v>
      </c>
      <c r="N403" t="str">
        <f>IFERROR(VLOOKUP(B403,stariCEnik!$B$6:$V$306,2,FALSE),REPLACE(B403,1,2,"MM"))</f>
        <v>MMT0010</v>
      </c>
      <c r="O403" s="120" t="s">
        <v>1244</v>
      </c>
      <c r="P403" s="122">
        <f t="shared" si="30"/>
        <v>1.255639097744361</v>
      </c>
      <c r="Q403">
        <f t="shared" si="31"/>
        <v>7.98</v>
      </c>
      <c r="R403">
        <f t="shared" si="28"/>
        <v>8.3800000000000008</v>
      </c>
    </row>
    <row r="404" spans="1:18" ht="46.5" customHeight="1">
      <c r="A404" s="10"/>
      <c r="B404" s="6" t="s">
        <v>1245</v>
      </c>
      <c r="C404" s="9" t="s">
        <v>1246</v>
      </c>
      <c r="D404" s="8">
        <v>3.99</v>
      </c>
      <c r="E404" s="159">
        <v>11.8</v>
      </c>
      <c r="F404" s="159">
        <v>11.8</v>
      </c>
      <c r="G404" s="159">
        <v>11.2</v>
      </c>
      <c r="H404" s="159">
        <v>0.1</v>
      </c>
      <c r="I404" t="str">
        <f>VLOOKUP(B404,stariCEnik!$B$6:$V$306,5,FALSE)</f>
        <v>Navpično vreteno-obročki</v>
      </c>
      <c r="J404" s="127">
        <f>ROUND(VLOOKUP(B404,stariCEnik!$B$6:$V$306,6,FALSE),2)</f>
        <v>9</v>
      </c>
      <c r="K404">
        <v>9</v>
      </c>
      <c r="L404" s="127">
        <f t="shared" si="29"/>
        <v>10.98</v>
      </c>
      <c r="M404">
        <v>10.98</v>
      </c>
      <c r="N404" t="str">
        <f>IFERROR(VLOOKUP(B404,stariCEnik!$B$6:$V$306,2,FALSE),REPLACE(B404,1,2,"MM"))</f>
        <v>MMT0011</v>
      </c>
      <c r="O404" s="120" t="s">
        <v>1247</v>
      </c>
      <c r="P404" s="122">
        <f t="shared" si="30"/>
        <v>1.255639097744361</v>
      </c>
      <c r="Q404">
        <f t="shared" si="31"/>
        <v>7.98</v>
      </c>
      <c r="R404">
        <f t="shared" si="28"/>
        <v>8.3800000000000008</v>
      </c>
    </row>
    <row r="405" spans="1:18" ht="52.5" customHeight="1">
      <c r="A405" s="10"/>
      <c r="B405" s="6" t="s">
        <v>1248</v>
      </c>
      <c r="C405" s="9" t="s">
        <v>1249</v>
      </c>
      <c r="D405" s="8">
        <v>4.43</v>
      </c>
      <c r="E405" s="159">
        <v>11.8</v>
      </c>
      <c r="F405" s="159">
        <v>11.8</v>
      </c>
      <c r="G405" s="159">
        <v>11.6</v>
      </c>
      <c r="H405" s="159">
        <v>0.1</v>
      </c>
      <c r="I405" t="str">
        <f>VLOOKUP(B405,stariCEnik!$B$6:$V$306,5,FALSE)</f>
        <v>Vodoravno vreteno z obroči</v>
      </c>
      <c r="J405" s="127">
        <f>ROUND(VLOOKUP(B405,stariCEnik!$B$6:$V$306,6,FALSE),2)</f>
        <v>9.5</v>
      </c>
      <c r="K405">
        <v>9.5</v>
      </c>
      <c r="L405" s="127">
        <f t="shared" si="29"/>
        <v>11.59</v>
      </c>
      <c r="M405">
        <v>11.59</v>
      </c>
      <c r="N405" t="str">
        <f>IFERROR(VLOOKUP(B405,stariCEnik!$B$6:$V$306,2,FALSE),REPLACE(B405,1,2,"MM"))</f>
        <v>MMT0012</v>
      </c>
      <c r="O405" s="120" t="s">
        <v>1250</v>
      </c>
      <c r="P405" s="122">
        <f t="shared" si="30"/>
        <v>1.144469525959368</v>
      </c>
      <c r="Q405">
        <f t="shared" si="31"/>
        <v>8.86</v>
      </c>
      <c r="R405">
        <f t="shared" si="28"/>
        <v>9.3000000000000007</v>
      </c>
    </row>
    <row r="406" spans="1:18" ht="48.75" customHeight="1">
      <c r="A406" s="10"/>
      <c r="B406" s="6" t="s">
        <v>1251</v>
      </c>
      <c r="C406" s="9" t="s">
        <v>1252</v>
      </c>
      <c r="D406" s="8">
        <v>4.8600000000000003</v>
      </c>
      <c r="E406" s="159">
        <v>13</v>
      </c>
      <c r="F406" s="159">
        <v>13</v>
      </c>
      <c r="G406" s="159">
        <v>13</v>
      </c>
      <c r="H406" s="159">
        <v>0.23</v>
      </c>
      <c r="I406" t="str">
        <f>VLOOKUP(B406,stariCEnik!$B$6:$V$306,5,FALSE)</f>
        <v>Tribarvno navpično vreteno</v>
      </c>
      <c r="J406" s="128">
        <v>11</v>
      </c>
      <c r="K406">
        <v>10</v>
      </c>
      <c r="L406" s="127">
        <f t="shared" si="29"/>
        <v>13.42</v>
      </c>
      <c r="M406">
        <v>12.2</v>
      </c>
      <c r="N406" t="str">
        <f>IFERROR(VLOOKUP(B406,stariCEnik!$B$6:$V$306,2,FALSE),REPLACE(B406,1,2,"MM"))</f>
        <v>MMT0013</v>
      </c>
      <c r="O406" s="120" t="s">
        <v>1253</v>
      </c>
      <c r="P406" s="122">
        <f t="shared" si="30"/>
        <v>1.2633744855967075</v>
      </c>
      <c r="Q406">
        <f t="shared" si="31"/>
        <v>9.7200000000000006</v>
      </c>
      <c r="R406">
        <f t="shared" si="28"/>
        <v>10.210000000000001</v>
      </c>
    </row>
    <row r="407" spans="1:18" ht="39" customHeight="1">
      <c r="A407" s="10"/>
      <c r="B407" s="6" t="s">
        <v>1254</v>
      </c>
      <c r="C407" s="9" t="s">
        <v>1255</v>
      </c>
      <c r="D407" s="8">
        <v>11.02</v>
      </c>
      <c r="E407" s="159">
        <v>30.3</v>
      </c>
      <c r="F407" s="159">
        <v>17.7</v>
      </c>
      <c r="G407" s="159">
        <v>7</v>
      </c>
      <c r="H407" s="159">
        <v>0.66</v>
      </c>
      <c r="I407" t="str">
        <f>VLOOKUP(B407,stariCEnik!$B$6:$V$306,5,FALSE)</f>
        <v>Zaboj z barvnimi zatiči</v>
      </c>
      <c r="J407" s="128">
        <v>24</v>
      </c>
      <c r="K407">
        <v>22.58</v>
      </c>
      <c r="L407" s="127">
        <f t="shared" si="29"/>
        <v>29.28</v>
      </c>
      <c r="M407">
        <v>27.55</v>
      </c>
      <c r="N407" t="str">
        <f>IFERROR(VLOOKUP(B407,stariCEnik!$B$6:$V$306,2,FALSE),REPLACE(B407,1,2,"MM"))</f>
        <v>MMT0014</v>
      </c>
      <c r="O407" s="120" t="s">
        <v>1256</v>
      </c>
      <c r="P407" s="122">
        <f t="shared" si="30"/>
        <v>1.1778584392014522</v>
      </c>
      <c r="Q407">
        <f t="shared" si="31"/>
        <v>22.04</v>
      </c>
      <c r="R407">
        <f t="shared" si="28"/>
        <v>23.14</v>
      </c>
    </row>
    <row r="408" spans="1:18" ht="50.25" customHeight="1">
      <c r="A408" s="10"/>
      <c r="B408" s="6" t="s">
        <v>1257</v>
      </c>
      <c r="C408" s="9" t="s">
        <v>1258</v>
      </c>
      <c r="D408" s="8">
        <v>4.43</v>
      </c>
      <c r="E408" s="159">
        <v>13</v>
      </c>
      <c r="F408" s="159">
        <v>13</v>
      </c>
      <c r="G408" s="159">
        <v>13</v>
      </c>
      <c r="H408" s="159">
        <v>0.16</v>
      </c>
      <c r="I408" t="str">
        <f>VLOOKUP(B408,stariCEnik!$B$6:$V$306,5,FALSE)</f>
        <v>Vodoravno vreteno-ravno,stalno</v>
      </c>
      <c r="J408" s="127">
        <f>ROUND(VLOOKUP(B408,stariCEnik!$B$6:$V$306,6,FALSE),2)</f>
        <v>10.23</v>
      </c>
      <c r="K408">
        <v>10.23</v>
      </c>
      <c r="L408" s="127">
        <f t="shared" si="29"/>
        <v>12.48</v>
      </c>
      <c r="M408">
        <v>12.48</v>
      </c>
      <c r="N408" t="str">
        <f>IFERROR(VLOOKUP(B408,stariCEnik!$B$6:$V$306,2,FALSE),REPLACE(B408,1,2,"MM"))</f>
        <v>MMT0015</v>
      </c>
      <c r="O408" s="120" t="s">
        <v>1259</v>
      </c>
      <c r="P408" s="122">
        <f t="shared" si="30"/>
        <v>1.3092550790067721</v>
      </c>
      <c r="Q408">
        <f t="shared" si="31"/>
        <v>8.86</v>
      </c>
      <c r="R408">
        <f t="shared" si="28"/>
        <v>9.3000000000000007</v>
      </c>
    </row>
    <row r="409" spans="1:18" ht="45" customHeight="1">
      <c r="A409" s="10"/>
      <c r="B409" s="6" t="s">
        <v>1260</v>
      </c>
      <c r="C409" s="9" t="s">
        <v>1261</v>
      </c>
      <c r="D409" s="8">
        <v>4.43</v>
      </c>
      <c r="E409" s="159">
        <v>13</v>
      </c>
      <c r="F409" s="159">
        <v>13</v>
      </c>
      <c r="G409" s="159">
        <v>13</v>
      </c>
      <c r="H409" s="159">
        <v>0.2</v>
      </c>
      <c r="I409" t="str">
        <f>VLOOKUP(B409,stariCEnik!$B$6:$V$306,5,FALSE)</f>
        <v>Vodoravno vreteno-krivo,stalno</v>
      </c>
      <c r="J409" s="127">
        <f>ROUND(VLOOKUP(B409,stariCEnik!$B$6:$V$306,6,FALSE),2)</f>
        <v>10.23</v>
      </c>
      <c r="K409">
        <v>10.23</v>
      </c>
      <c r="L409" s="127">
        <f t="shared" si="29"/>
        <v>12.48</v>
      </c>
      <c r="M409">
        <v>12.48</v>
      </c>
      <c r="N409" t="str">
        <f>IFERROR(VLOOKUP(B409,stariCEnik!$B$6:$V$306,2,FALSE),REPLACE(B409,1,2,"MM"))</f>
        <v>MMT0016</v>
      </c>
      <c r="O409" s="120" t="s">
        <v>1262</v>
      </c>
      <c r="P409" s="122">
        <f t="shared" si="30"/>
        <v>1.3092550790067721</v>
      </c>
      <c r="Q409">
        <f t="shared" si="31"/>
        <v>8.86</v>
      </c>
      <c r="R409">
        <f t="shared" si="28"/>
        <v>9.3000000000000007</v>
      </c>
    </row>
    <row r="410" spans="1:18" ht="50.25" customHeight="1">
      <c r="A410" s="10"/>
      <c r="B410" s="6" t="s">
        <v>1263</v>
      </c>
      <c r="C410" s="9" t="s">
        <v>1264</v>
      </c>
      <c r="D410" s="8">
        <v>6.78</v>
      </c>
      <c r="E410" s="159">
        <v>12</v>
      </c>
      <c r="F410" s="159">
        <v>12</v>
      </c>
      <c r="G410" s="159">
        <v>8.8000000000000007</v>
      </c>
      <c r="H410" s="159">
        <v>0.25</v>
      </c>
      <c r="I410" t="str">
        <f>VLOOKUP(B410,stariCEnik!$B$6:$V$306,5,FALSE)</f>
        <v>Zaboj z barvnimi žetončki, veliki</v>
      </c>
      <c r="J410" s="128">
        <v>15</v>
      </c>
      <c r="K410">
        <v>14.5</v>
      </c>
      <c r="L410" s="127">
        <f t="shared" si="29"/>
        <v>18.3</v>
      </c>
      <c r="M410">
        <v>17.690000000000001</v>
      </c>
      <c r="N410" t="str">
        <f>IFERROR(VLOOKUP(B410,stariCEnik!$B$6:$V$306,2,FALSE),REPLACE(B410,1,2,"MM"))</f>
        <v>MMT0017</v>
      </c>
      <c r="O410" s="120" t="s">
        <v>1265</v>
      </c>
      <c r="P410" s="122">
        <f t="shared" si="30"/>
        <v>1.2123893805309733</v>
      </c>
      <c r="Q410">
        <f t="shared" si="31"/>
        <v>13.56</v>
      </c>
      <c r="R410">
        <f t="shared" si="28"/>
        <v>14.24</v>
      </c>
    </row>
    <row r="411" spans="1:18" ht="39.75" customHeight="1">
      <c r="A411" s="10"/>
      <c r="B411" s="6" t="s">
        <v>1266</v>
      </c>
      <c r="C411" s="9" t="s">
        <v>1267</v>
      </c>
      <c r="D411" s="8">
        <v>19.190000000000001</v>
      </c>
      <c r="E411" s="159">
        <v>55</v>
      </c>
      <c r="F411" s="159">
        <v>27.5</v>
      </c>
      <c r="G411" s="159">
        <v>12.8</v>
      </c>
      <c r="H411" s="159">
        <v>3.93</v>
      </c>
      <c r="I411">
        <f>VLOOKUP(B411,stariCEnik!$B$6:$V$306,5,FALSE)</f>
        <v>0</v>
      </c>
      <c r="J411" s="128">
        <v>42</v>
      </c>
      <c r="K411">
        <v>41.11</v>
      </c>
      <c r="L411" s="127">
        <f t="shared" si="29"/>
        <v>51.24</v>
      </c>
      <c r="M411">
        <v>50.15</v>
      </c>
      <c r="N411" t="str">
        <f>IFERROR(VLOOKUP(B411,stariCEnik!$B$6:$V$306,2,FALSE),REPLACE(B411,1,2,"MM"))</f>
        <v>MMT0020</v>
      </c>
      <c r="O411" s="120" t="s">
        <v>1268</v>
      </c>
      <c r="P411" s="122">
        <f t="shared" si="30"/>
        <v>1.1886399166232411</v>
      </c>
      <c r="Q411">
        <f t="shared" si="31"/>
        <v>38.380000000000003</v>
      </c>
      <c r="R411">
        <f t="shared" si="28"/>
        <v>40.299999999999997</v>
      </c>
    </row>
    <row r="412" spans="1:18" ht="37.5" customHeight="1">
      <c r="A412" s="10"/>
      <c r="B412" s="6" t="s">
        <v>1269</v>
      </c>
      <c r="C412" s="9" t="s">
        <v>1270</v>
      </c>
      <c r="D412" s="8">
        <v>4.46</v>
      </c>
      <c r="E412" s="159">
        <v>30</v>
      </c>
      <c r="F412" s="159">
        <v>14</v>
      </c>
      <c r="G412" s="159">
        <v>2.8</v>
      </c>
      <c r="H412" s="159">
        <v>0.2</v>
      </c>
      <c r="I412" t="str">
        <f>VLOOKUP(B412,stariCEnik!$B$6:$V$306,5,FALSE)</f>
        <v>Sestavljanka krogi, 3 velikosti</v>
      </c>
      <c r="J412" s="128">
        <v>9.8000000000000007</v>
      </c>
      <c r="K412">
        <v>9.23</v>
      </c>
      <c r="L412" s="127">
        <f t="shared" si="29"/>
        <v>11.96</v>
      </c>
      <c r="M412">
        <v>11.26</v>
      </c>
      <c r="N412" t="str">
        <f>IFERROR(VLOOKUP(B412,stariCEnik!$B$6:$V$306,2,FALSE),REPLACE(B412,1,2,"MM"))</f>
        <v>MMT0021</v>
      </c>
      <c r="O412" s="120" t="s">
        <v>1271</v>
      </c>
      <c r="P412" s="122">
        <f t="shared" si="30"/>
        <v>1.1973094170403589</v>
      </c>
      <c r="Q412">
        <f t="shared" si="31"/>
        <v>8.92</v>
      </c>
      <c r="R412">
        <f t="shared" si="28"/>
        <v>9.3699999999999992</v>
      </c>
    </row>
    <row r="413" spans="1:18" ht="37.5" customHeight="1">
      <c r="A413" s="10"/>
      <c r="B413" s="6" t="s">
        <v>1272</v>
      </c>
      <c r="C413" s="9" t="s">
        <v>1273</v>
      </c>
      <c r="D413" s="8">
        <v>4.99</v>
      </c>
      <c r="E413" s="159">
        <v>35.799999999999997</v>
      </c>
      <c r="F413" s="159">
        <v>13.8</v>
      </c>
      <c r="G413" s="159">
        <v>0.9</v>
      </c>
      <c r="H413" s="159">
        <v>0.25</v>
      </c>
      <c r="I413" t="str">
        <f>VLOOKUP(B413,stariCEnik!$B$6:$V$306,5,FALSE)</f>
        <v>Sestavljanka 3 oblike</v>
      </c>
      <c r="J413" s="127">
        <f>ROUND(VLOOKUP(B413,stariCEnik!$B$6:$V$306,6,FALSE),2)</f>
        <v>11.23</v>
      </c>
      <c r="K413">
        <v>11.23</v>
      </c>
      <c r="L413" s="127">
        <f t="shared" si="29"/>
        <v>13.7</v>
      </c>
      <c r="M413">
        <v>13.7</v>
      </c>
      <c r="N413" t="str">
        <f>IFERROR(VLOOKUP(B413,stariCEnik!$B$6:$V$306,2,FALSE),REPLACE(B413,1,2,"MM"))</f>
        <v>MMT0022</v>
      </c>
      <c r="O413" s="120" t="s">
        <v>1274</v>
      </c>
      <c r="P413" s="122">
        <f t="shared" si="30"/>
        <v>1.2505010020040079</v>
      </c>
      <c r="Q413">
        <f t="shared" si="31"/>
        <v>9.98</v>
      </c>
      <c r="R413">
        <f t="shared" si="28"/>
        <v>10.48</v>
      </c>
    </row>
    <row r="414" spans="1:18" ht="58.5" customHeight="1">
      <c r="A414" s="10"/>
      <c r="B414" s="6" t="s">
        <v>1275</v>
      </c>
      <c r="C414" s="9" t="s">
        <v>1276</v>
      </c>
      <c r="D414" s="8">
        <v>10.83</v>
      </c>
      <c r="E414" s="159">
        <v>21.8</v>
      </c>
      <c r="F414" s="159">
        <v>21.8</v>
      </c>
      <c r="G414" s="159">
        <v>0.9</v>
      </c>
      <c r="H414" s="159">
        <v>0.25</v>
      </c>
      <c r="I414" t="str">
        <f>VLOOKUP(B414,stariCEnik!$B$6:$V$306,5,FALSE)</f>
        <v>Sestavljanka 5 oblik</v>
      </c>
      <c r="J414" s="127">
        <f>ROUND(VLOOKUP(B414,stariCEnik!$B$6:$V$306,6,FALSE),2)</f>
        <v>24.12</v>
      </c>
      <c r="K414">
        <v>24.12</v>
      </c>
      <c r="L414" s="127">
        <f t="shared" si="29"/>
        <v>29.43</v>
      </c>
      <c r="M414">
        <v>29.43</v>
      </c>
      <c r="N414" t="str">
        <f>IFERROR(VLOOKUP(B414,stariCEnik!$B$6:$V$306,2,FALSE),REPLACE(B414,1,2,"MM"))</f>
        <v>MMT0023</v>
      </c>
      <c r="O414" s="120" t="s">
        <v>1277</v>
      </c>
      <c r="P414" s="122">
        <f t="shared" si="30"/>
        <v>1.2271468144044322</v>
      </c>
      <c r="Q414">
        <f t="shared" si="31"/>
        <v>21.66</v>
      </c>
      <c r="R414">
        <f t="shared" ref="R414:R451" si="32">ROUND(D414*2.1,2)</f>
        <v>22.74</v>
      </c>
    </row>
    <row r="415" spans="1:18" ht="45.75" customHeight="1">
      <c r="A415" s="10"/>
      <c r="B415" s="6" t="s">
        <v>1278</v>
      </c>
      <c r="C415" s="9" t="s">
        <v>1279</v>
      </c>
      <c r="D415" s="8">
        <v>11.66</v>
      </c>
      <c r="E415" s="159">
        <v>61</v>
      </c>
      <c r="F415" s="159">
        <v>16</v>
      </c>
      <c r="G415" s="159">
        <v>5.5</v>
      </c>
      <c r="H415" s="159">
        <v>0.87</v>
      </c>
      <c r="I415" t="e">
        <f>VLOOKUP(B415,stariCEnik!$B$6:$V$306,5,FALSE)</f>
        <v>#N/A</v>
      </c>
      <c r="J415" s="128">
        <v>25.8</v>
      </c>
      <c r="K415" t="e">
        <v>#N/A</v>
      </c>
      <c r="L415" s="127">
        <f t="shared" si="29"/>
        <v>31.48</v>
      </c>
      <c r="M415" t="e">
        <v>#N/A</v>
      </c>
      <c r="N415" t="str">
        <f>IFERROR(VLOOKUP(B415,stariCEnik!$B$6:$V$306,2,FALSE),REPLACE(B415,1,2,"MM"))</f>
        <v>MMT0024</v>
      </c>
      <c r="O415" s="120" t="s">
        <v>1280</v>
      </c>
      <c r="P415" s="122">
        <f t="shared" si="30"/>
        <v>1.2126929674099487</v>
      </c>
      <c r="Q415">
        <f t="shared" si="31"/>
        <v>23.32</v>
      </c>
      <c r="R415">
        <f t="shared" si="32"/>
        <v>24.49</v>
      </c>
    </row>
    <row r="416" spans="1:18" ht="53.25" customHeight="1">
      <c r="A416" s="10"/>
      <c r="B416" s="6" t="s">
        <v>1281</v>
      </c>
      <c r="C416" s="9" t="s">
        <v>1282</v>
      </c>
      <c r="D416" s="8">
        <v>8.83</v>
      </c>
      <c r="E416" s="159">
        <v>22</v>
      </c>
      <c r="F416" s="159">
        <v>22</v>
      </c>
      <c r="G416" s="159">
        <v>2</v>
      </c>
      <c r="H416" s="159">
        <v>0.7</v>
      </c>
      <c r="I416" t="str">
        <f>VLOOKUP(B416,stariCEnik!$B$6:$V$306,5,FALSE)</f>
        <v>Barvne palice s številkami</v>
      </c>
      <c r="J416" s="127">
        <f>ROUND(VLOOKUP(B416,stariCEnik!$B$6:$V$306,6,FALSE),2)</f>
        <v>19.329999999999998</v>
      </c>
      <c r="K416">
        <v>19.329999999999998</v>
      </c>
      <c r="L416" s="127">
        <f t="shared" si="29"/>
        <v>23.58</v>
      </c>
      <c r="M416">
        <v>23.58</v>
      </c>
      <c r="N416" t="str">
        <f>IFERROR(VLOOKUP(B416,stariCEnik!$B$6:$V$306,2,FALSE),REPLACE(B416,1,2,"MM"))</f>
        <v>MMT0025</v>
      </c>
      <c r="O416" s="120" t="s">
        <v>1283</v>
      </c>
      <c r="P416" s="122">
        <f t="shared" si="30"/>
        <v>1.1891279728199318</v>
      </c>
      <c r="Q416">
        <f t="shared" si="31"/>
        <v>17.66</v>
      </c>
      <c r="R416">
        <f t="shared" si="32"/>
        <v>18.54</v>
      </c>
    </row>
    <row r="417" spans="1:18" ht="47.25" customHeight="1">
      <c r="A417" s="10"/>
      <c r="B417" s="6" t="s">
        <v>1284</v>
      </c>
      <c r="C417" s="9" t="s">
        <v>1285</v>
      </c>
      <c r="D417" s="8">
        <v>4.99</v>
      </c>
      <c r="E417" s="159">
        <v>27.9</v>
      </c>
      <c r="F417" s="159">
        <v>11.4</v>
      </c>
      <c r="G417" s="159">
        <v>7</v>
      </c>
      <c r="H417" s="159">
        <v>0.34</v>
      </c>
      <c r="I417" t="str">
        <f>VLOOKUP(B417,stariCEnik!$B$6:$V$306,5,FALSE)</f>
        <v>Navpično vreteno 5 barv, 5 številk</v>
      </c>
      <c r="J417" s="127">
        <f>ROUND(VLOOKUP(B417,stariCEnik!$B$6:$V$306,6,FALSE),2)</f>
        <v>12.45</v>
      </c>
      <c r="K417">
        <v>12.45</v>
      </c>
      <c r="L417" s="127">
        <f t="shared" si="29"/>
        <v>15.19</v>
      </c>
      <c r="M417">
        <v>15.19</v>
      </c>
      <c r="N417" t="str">
        <f>IFERROR(VLOOKUP(B417,stariCEnik!$B$6:$V$306,2,FALSE),REPLACE(B417,1,2,"MM"))</f>
        <v>MMT0026</v>
      </c>
      <c r="O417" s="120" t="s">
        <v>1286</v>
      </c>
      <c r="P417" s="122">
        <f t="shared" si="30"/>
        <v>1.4949899799599198</v>
      </c>
      <c r="Q417">
        <f t="shared" si="31"/>
        <v>9.98</v>
      </c>
      <c r="R417">
        <f t="shared" si="32"/>
        <v>10.48</v>
      </c>
    </row>
    <row r="418" spans="1:18" ht="51.75" customHeight="1">
      <c r="A418" s="10"/>
      <c r="B418" s="6" t="s">
        <v>1287</v>
      </c>
      <c r="C418" s="9" t="s">
        <v>1288</v>
      </c>
      <c r="D418" s="8">
        <v>5.83</v>
      </c>
      <c r="E418" s="10"/>
      <c r="F418" s="10"/>
      <c r="G418" s="10"/>
      <c r="H418" s="10"/>
      <c r="I418" t="str">
        <f>VLOOKUP(B418,stariCEnik!$B$6:$V$306,5,FALSE)</f>
        <v>Navpično vreteno 4 oblike</v>
      </c>
      <c r="J418" s="127">
        <f>ROUND(VLOOKUP(B418,stariCEnik!$B$6:$V$306,6,FALSE),2)</f>
        <v>14.12</v>
      </c>
      <c r="K418">
        <v>14.12</v>
      </c>
      <c r="L418" s="127">
        <f t="shared" si="29"/>
        <v>17.23</v>
      </c>
      <c r="M418">
        <v>17.23</v>
      </c>
      <c r="N418" t="str">
        <f>IFERROR(VLOOKUP(B418,stariCEnik!$B$6:$V$306,2,FALSE),REPLACE(B418,1,2,"MM"))</f>
        <v>MMT0027</v>
      </c>
      <c r="O418" s="120" t="s">
        <v>1289</v>
      </c>
      <c r="P418" s="122">
        <f t="shared" si="30"/>
        <v>1.4219554030874786</v>
      </c>
      <c r="Q418">
        <f t="shared" si="31"/>
        <v>11.66</v>
      </c>
      <c r="R418">
        <f t="shared" si="32"/>
        <v>12.24</v>
      </c>
    </row>
    <row r="419" spans="1:18" ht="48.75" customHeight="1">
      <c r="A419" s="10"/>
      <c r="B419" s="6" t="s">
        <v>1290</v>
      </c>
      <c r="C419" s="9" t="s">
        <v>1291</v>
      </c>
      <c r="D419" s="8">
        <v>5.83</v>
      </c>
      <c r="E419" s="159">
        <v>34.4</v>
      </c>
      <c r="F419" s="159">
        <v>15</v>
      </c>
      <c r="G419" s="159">
        <v>4.5</v>
      </c>
      <c r="H419" s="159">
        <v>0.45</v>
      </c>
      <c r="I419" t="str">
        <f>VLOOKUP(B419,stariCEnik!$B$6:$V$306,5,FALSE)</f>
        <v>Navpično vreteno 4 oblike</v>
      </c>
      <c r="J419" s="127">
        <f>ROUND(VLOOKUP(B419,stariCEnik!$B$6:$V$306,6,FALSE),2)</f>
        <v>14.12</v>
      </c>
      <c r="K419">
        <v>14.12</v>
      </c>
      <c r="L419" s="127">
        <f t="shared" si="29"/>
        <v>17.23</v>
      </c>
      <c r="M419">
        <v>17.23</v>
      </c>
      <c r="N419" t="str">
        <f>IFERROR(VLOOKUP(B419,stariCEnik!$B$6:$V$306,2,FALSE),REPLACE(B419,1,2,"MM"))</f>
        <v>MMT0028</v>
      </c>
      <c r="O419" s="120" t="s">
        <v>1292</v>
      </c>
      <c r="P419" s="122">
        <f t="shared" si="30"/>
        <v>1.4219554030874786</v>
      </c>
      <c r="Q419">
        <f t="shared" si="31"/>
        <v>11.66</v>
      </c>
      <c r="R419">
        <f t="shared" si="32"/>
        <v>12.24</v>
      </c>
    </row>
    <row r="420" spans="1:18" ht="47.25" customHeight="1">
      <c r="A420" s="10"/>
      <c r="B420" s="6" t="s">
        <v>1293</v>
      </c>
      <c r="C420" s="9" t="s">
        <v>1294</v>
      </c>
      <c r="D420" s="8">
        <v>4.99</v>
      </c>
      <c r="E420" s="10"/>
      <c r="F420" s="10"/>
      <c r="G420" s="10"/>
      <c r="H420" s="10"/>
      <c r="I420">
        <f>VLOOKUP(B420,stariCEnik!$B$6:$V$306,5,FALSE)</f>
        <v>0</v>
      </c>
      <c r="J420" s="127">
        <f>ROUND(VLOOKUP(B420,stariCEnik!$B$6:$V$306,6,FALSE),2)</f>
        <v>12.11</v>
      </c>
      <c r="K420">
        <v>12.11</v>
      </c>
      <c r="L420" s="127">
        <f t="shared" si="29"/>
        <v>14.77</v>
      </c>
      <c r="M420">
        <v>14.77</v>
      </c>
      <c r="N420" t="str">
        <f>IFERROR(VLOOKUP(B420,stariCEnik!$B$6:$V$306,2,FALSE),REPLACE(B420,1,2,"MM"))</f>
        <v>MMT0029</v>
      </c>
      <c r="O420" s="120" t="s">
        <v>1295</v>
      </c>
      <c r="P420" s="122">
        <f t="shared" si="30"/>
        <v>1.4268537074148293</v>
      </c>
      <c r="Q420">
        <f t="shared" si="31"/>
        <v>9.98</v>
      </c>
      <c r="R420">
        <f t="shared" si="32"/>
        <v>10.48</v>
      </c>
    </row>
    <row r="421" spans="1:18" ht="47.25" customHeight="1">
      <c r="A421" s="10"/>
      <c r="B421" s="6" t="s">
        <v>1296</v>
      </c>
      <c r="C421" s="9" t="s">
        <v>1297</v>
      </c>
      <c r="D421" s="8">
        <v>4.99</v>
      </c>
      <c r="E421" s="10"/>
      <c r="F421" s="10"/>
      <c r="G421" s="10"/>
      <c r="H421" s="10"/>
      <c r="I421">
        <f>VLOOKUP(B421,stariCEnik!$B$6:$V$306,5,FALSE)</f>
        <v>0</v>
      </c>
      <c r="J421" s="127">
        <f>ROUND(VLOOKUP(B421,stariCEnik!$B$6:$V$306,6,FALSE),2)</f>
        <v>12.11</v>
      </c>
      <c r="K421">
        <v>12.11</v>
      </c>
      <c r="L421" s="127">
        <f t="shared" si="29"/>
        <v>14.77</v>
      </c>
      <c r="M421">
        <v>14.77</v>
      </c>
      <c r="N421" t="str">
        <f>IFERROR(VLOOKUP(B421,stariCEnik!$B$6:$V$306,2,FALSE),REPLACE(B421,1,2,"MM"))</f>
        <v>MMT0030</v>
      </c>
      <c r="O421" s="120" t="s">
        <v>1298</v>
      </c>
      <c r="P421" s="122">
        <f t="shared" si="30"/>
        <v>1.4268537074148293</v>
      </c>
      <c r="Q421">
        <f t="shared" si="31"/>
        <v>9.98</v>
      </c>
      <c r="R421">
        <f t="shared" si="32"/>
        <v>10.48</v>
      </c>
    </row>
    <row r="422" spans="1:18" ht="51" customHeight="1">
      <c r="A422" s="10"/>
      <c r="B422" s="6" t="s">
        <v>1299</v>
      </c>
      <c r="C422" s="9" t="s">
        <v>1300</v>
      </c>
      <c r="D422" s="8">
        <v>4.99</v>
      </c>
      <c r="E422" s="159">
        <v>34.4</v>
      </c>
      <c r="F422" s="159">
        <v>15</v>
      </c>
      <c r="G422" s="159">
        <v>4.5</v>
      </c>
      <c r="H422" s="159">
        <v>0.34</v>
      </c>
      <c r="I422">
        <f>VLOOKUP(B422,stariCEnik!$B$6:$V$306,5,FALSE)</f>
        <v>0</v>
      </c>
      <c r="J422" s="127">
        <f>ROUND(VLOOKUP(B422,stariCEnik!$B$6:$V$306,6,FALSE),2)</f>
        <v>12.11</v>
      </c>
      <c r="K422">
        <v>12.11</v>
      </c>
      <c r="L422" s="127">
        <f t="shared" si="29"/>
        <v>14.77</v>
      </c>
      <c r="M422">
        <v>14.77</v>
      </c>
      <c r="N422" t="str">
        <f>IFERROR(VLOOKUP(B422,stariCEnik!$B$6:$V$306,2,FALSE),REPLACE(B422,1,2,"MM"))</f>
        <v>MMT0031</v>
      </c>
      <c r="O422" s="120" t="s">
        <v>1301</v>
      </c>
      <c r="P422" s="122">
        <f t="shared" si="30"/>
        <v>1.4268537074148293</v>
      </c>
      <c r="Q422">
        <f t="shared" si="31"/>
        <v>9.98</v>
      </c>
      <c r="R422">
        <f t="shared" si="32"/>
        <v>10.48</v>
      </c>
    </row>
    <row r="423" spans="1:18" ht="47.25" customHeight="1">
      <c r="A423" s="10"/>
      <c r="B423" s="6" t="s">
        <v>1302</v>
      </c>
      <c r="C423" s="9" t="s">
        <v>1303</v>
      </c>
      <c r="D423" s="8">
        <v>4.99</v>
      </c>
      <c r="E423" s="10"/>
      <c r="F423" s="10"/>
      <c r="G423" s="10"/>
      <c r="H423" s="10"/>
      <c r="I423">
        <f>VLOOKUP(B423,stariCEnik!$B$6:$V$306,5,FALSE)</f>
        <v>0</v>
      </c>
      <c r="J423" s="127">
        <f>ROUND(VLOOKUP(B423,stariCEnik!$B$6:$V$306,6,FALSE),2)</f>
        <v>12.11</v>
      </c>
      <c r="K423">
        <v>12.11</v>
      </c>
      <c r="L423" s="127">
        <f t="shared" si="29"/>
        <v>14.77</v>
      </c>
      <c r="M423">
        <v>14.77</v>
      </c>
      <c r="N423" t="str">
        <f>IFERROR(VLOOKUP(B423,stariCEnik!$B$6:$V$306,2,FALSE),REPLACE(B423,1,2,"MM"))</f>
        <v>MMT0032</v>
      </c>
      <c r="O423" s="120" t="s">
        <v>1304</v>
      </c>
      <c r="P423" s="122">
        <f t="shared" si="30"/>
        <v>1.4268537074148293</v>
      </c>
      <c r="Q423">
        <f t="shared" si="31"/>
        <v>9.98</v>
      </c>
      <c r="R423">
        <f t="shared" si="32"/>
        <v>10.48</v>
      </c>
    </row>
    <row r="424" spans="1:18" ht="47.25" customHeight="1">
      <c r="A424" s="10"/>
      <c r="B424" s="6" t="s">
        <v>1305</v>
      </c>
      <c r="C424" s="9" t="s">
        <v>1306</v>
      </c>
      <c r="D424" s="8">
        <v>5.83</v>
      </c>
      <c r="E424" s="10"/>
      <c r="F424" s="10"/>
      <c r="G424" s="10"/>
      <c r="H424" s="10"/>
      <c r="I424">
        <f>VLOOKUP(B424,stariCEnik!$B$6:$V$306,5,FALSE)</f>
        <v>0</v>
      </c>
      <c r="J424" s="127">
        <f>ROUND(VLOOKUP(B424,stariCEnik!$B$6:$V$306,6,FALSE),2)</f>
        <v>13.9</v>
      </c>
      <c r="K424">
        <v>13.9</v>
      </c>
      <c r="L424" s="127">
        <f t="shared" si="29"/>
        <v>16.96</v>
      </c>
      <c r="M424">
        <v>16.96</v>
      </c>
      <c r="N424" t="str">
        <f>IFERROR(VLOOKUP(B424,stariCEnik!$B$6:$V$306,2,FALSE),REPLACE(B424,1,2,"MM"))</f>
        <v>MMT0033</v>
      </c>
      <c r="O424" s="120" t="s">
        <v>1307</v>
      </c>
      <c r="P424" s="122">
        <f t="shared" si="30"/>
        <v>1.3842195540308748</v>
      </c>
      <c r="Q424">
        <f t="shared" si="31"/>
        <v>11.66</v>
      </c>
      <c r="R424">
        <f t="shared" si="32"/>
        <v>12.24</v>
      </c>
    </row>
    <row r="425" spans="1:18" ht="44.25" customHeight="1">
      <c r="A425" s="10"/>
      <c r="B425" s="6" t="s">
        <v>1308</v>
      </c>
      <c r="C425" s="9" t="s">
        <v>1309</v>
      </c>
      <c r="D425" s="8">
        <v>5.83</v>
      </c>
      <c r="E425" s="10"/>
      <c r="F425" s="10"/>
      <c r="G425" s="10"/>
      <c r="H425" s="10"/>
      <c r="I425">
        <f>VLOOKUP(B425,stariCEnik!$B$6:$V$306,5,FALSE)</f>
        <v>0</v>
      </c>
      <c r="J425" s="127">
        <f>ROUND(VLOOKUP(B425,stariCEnik!$B$6:$V$306,6,FALSE),2)</f>
        <v>13.9</v>
      </c>
      <c r="K425">
        <v>13.9</v>
      </c>
      <c r="L425" s="127">
        <f t="shared" si="29"/>
        <v>16.96</v>
      </c>
      <c r="M425">
        <v>16.96</v>
      </c>
      <c r="N425" t="str">
        <f>IFERROR(VLOOKUP(B425,stariCEnik!$B$6:$V$306,2,FALSE),REPLACE(B425,1,2,"MM"))</f>
        <v>MMT0034</v>
      </c>
      <c r="O425" s="120" t="s">
        <v>1310</v>
      </c>
      <c r="P425" s="122">
        <f t="shared" si="30"/>
        <v>1.3842195540308748</v>
      </c>
      <c r="Q425">
        <f t="shared" si="31"/>
        <v>11.66</v>
      </c>
      <c r="R425">
        <f t="shared" si="32"/>
        <v>12.24</v>
      </c>
    </row>
    <row r="426" spans="1:18" ht="48.75" customHeight="1">
      <c r="A426" s="10"/>
      <c r="B426" s="6" t="s">
        <v>1311</v>
      </c>
      <c r="C426" s="9" t="s">
        <v>1312</v>
      </c>
      <c r="D426" s="8">
        <v>4.99</v>
      </c>
      <c r="E426" s="10"/>
      <c r="F426" s="10"/>
      <c r="G426" s="10"/>
      <c r="H426" s="10"/>
      <c r="I426">
        <f>VLOOKUP(B426,stariCEnik!$B$6:$V$306,5,FALSE)</f>
        <v>0</v>
      </c>
      <c r="J426" s="127">
        <f>ROUND(VLOOKUP(B426,stariCEnik!$B$6:$V$306,6,FALSE),2)</f>
        <v>12.11</v>
      </c>
      <c r="K426">
        <v>12.11</v>
      </c>
      <c r="L426" s="127">
        <f t="shared" si="29"/>
        <v>14.77</v>
      </c>
      <c r="M426">
        <v>14.77</v>
      </c>
      <c r="N426" t="str">
        <f>IFERROR(VLOOKUP(B426,stariCEnik!$B$6:$V$306,2,FALSE),REPLACE(B426,1,2,"MM"))</f>
        <v>MMT0035</v>
      </c>
      <c r="O426" s="120" t="s">
        <v>1313</v>
      </c>
      <c r="P426" s="122">
        <f t="shared" si="30"/>
        <v>1.4268537074148293</v>
      </c>
      <c r="Q426">
        <f t="shared" si="31"/>
        <v>9.98</v>
      </c>
      <c r="R426">
        <f t="shared" si="32"/>
        <v>10.48</v>
      </c>
    </row>
    <row r="427" spans="1:18" ht="56.25" customHeight="1">
      <c r="A427" s="10"/>
      <c r="B427" s="6" t="s">
        <v>1314</v>
      </c>
      <c r="C427" s="9" t="s">
        <v>1315</v>
      </c>
      <c r="D427" s="8">
        <v>5.83</v>
      </c>
      <c r="E427" s="159">
        <v>22.6</v>
      </c>
      <c r="F427" s="159">
        <v>22.5</v>
      </c>
      <c r="G427" s="159">
        <v>2.5</v>
      </c>
      <c r="H427" s="159">
        <v>0.43</v>
      </c>
      <c r="I427">
        <f>VLOOKUP(B427,stariCEnik!$B$6:$V$306,5,FALSE)</f>
        <v>0</v>
      </c>
      <c r="J427" s="127">
        <f>ROUND(VLOOKUP(B427,stariCEnik!$B$6:$V$306,6,FALSE),2)</f>
        <v>13.9</v>
      </c>
      <c r="K427">
        <v>13.9</v>
      </c>
      <c r="L427" s="127">
        <f t="shared" si="29"/>
        <v>16.96</v>
      </c>
      <c r="M427">
        <v>16.96</v>
      </c>
      <c r="N427" t="str">
        <f>IFERROR(VLOOKUP(B427,stariCEnik!$B$6:$V$306,2,FALSE),REPLACE(B427,1,2,"MM"))</f>
        <v>MMT0036</v>
      </c>
      <c r="O427" s="120" t="s">
        <v>1316</v>
      </c>
      <c r="P427" s="122">
        <f t="shared" si="30"/>
        <v>1.3842195540308748</v>
      </c>
      <c r="Q427">
        <f t="shared" si="31"/>
        <v>11.66</v>
      </c>
      <c r="R427">
        <f t="shared" si="32"/>
        <v>12.24</v>
      </c>
    </row>
    <row r="428" spans="1:18" ht="42" customHeight="1">
      <c r="A428" s="10"/>
      <c r="B428" s="6" t="s">
        <v>1317</v>
      </c>
      <c r="C428" s="9" t="s">
        <v>1318</v>
      </c>
      <c r="D428" s="8">
        <v>7.53</v>
      </c>
      <c r="E428" s="159">
        <v>15.6</v>
      </c>
      <c r="F428" s="159">
        <v>15.6</v>
      </c>
      <c r="G428" s="159">
        <v>2.9</v>
      </c>
      <c r="H428" s="159">
        <v>0.35</v>
      </c>
      <c r="I428" t="str">
        <f>VLOOKUP(B428,stariCEnik!$B$6:$V$306,5,FALSE)</f>
        <v>Lesene barvne stopnice,Sestavljanka</v>
      </c>
      <c r="J428" s="128">
        <v>16.600000000000001</v>
      </c>
      <c r="K428">
        <v>16.11</v>
      </c>
      <c r="L428" s="127">
        <f t="shared" si="29"/>
        <v>20.25</v>
      </c>
      <c r="M428">
        <v>19.649999999999999</v>
      </c>
      <c r="N428" t="str">
        <f>IFERROR(VLOOKUP(B428,stariCEnik!$B$6:$V$306,2,FALSE),REPLACE(B428,1,2,"MM"))</f>
        <v>MMT0037</v>
      </c>
      <c r="O428" s="120" t="s">
        <v>1319</v>
      </c>
      <c r="P428" s="122">
        <f t="shared" si="30"/>
        <v>1.2045152722443562</v>
      </c>
      <c r="Q428">
        <f t="shared" si="31"/>
        <v>15.06</v>
      </c>
      <c r="R428">
        <f t="shared" si="32"/>
        <v>15.81</v>
      </c>
    </row>
    <row r="429" spans="1:18" ht="43.5" customHeight="1">
      <c r="A429" s="10"/>
      <c r="B429" s="6" t="s">
        <v>1320</v>
      </c>
      <c r="C429" s="9" t="s">
        <v>1321</v>
      </c>
      <c r="D429" s="8">
        <v>4.67</v>
      </c>
      <c r="E429" s="10"/>
      <c r="F429" s="10"/>
      <c r="G429" s="10"/>
      <c r="H429" s="10"/>
      <c r="I429" t="str">
        <f>VLOOKUP(B429,stariCEnik!$B$6:$V$306,5,FALSE)</f>
        <v>Lesene Sestavljanka,leseni čepki</v>
      </c>
      <c r="J429" s="127">
        <f>ROUND(VLOOKUP(B429,stariCEnik!$B$6:$V$306,6,FALSE),2)</f>
        <v>10.9</v>
      </c>
      <c r="K429">
        <v>10.9</v>
      </c>
      <c r="L429" s="127">
        <f t="shared" si="29"/>
        <v>13.3</v>
      </c>
      <c r="M429">
        <v>13.3</v>
      </c>
      <c r="N429" t="str">
        <f>IFERROR(VLOOKUP(B429,stariCEnik!$B$6:$V$306,2,FALSE),REPLACE(B429,1,2,"MM"))</f>
        <v>MMT0038</v>
      </c>
      <c r="O429" s="120" t="s">
        <v>1322</v>
      </c>
      <c r="P429" s="122">
        <f t="shared" si="30"/>
        <v>1.3340471092077091</v>
      </c>
      <c r="Q429">
        <f t="shared" si="31"/>
        <v>9.34</v>
      </c>
      <c r="R429">
        <f t="shared" si="32"/>
        <v>9.81</v>
      </c>
    </row>
    <row r="430" spans="1:18" ht="34.5" customHeight="1">
      <c r="A430" s="10"/>
      <c r="B430" s="6" t="s">
        <v>1323</v>
      </c>
      <c r="C430" s="9" t="s">
        <v>1324</v>
      </c>
      <c r="D430" s="8">
        <v>2.99</v>
      </c>
      <c r="E430" s="159">
        <v>14</v>
      </c>
      <c r="F430" s="159">
        <v>14.8</v>
      </c>
      <c r="G430" s="159">
        <v>2.8</v>
      </c>
      <c r="H430" s="159">
        <v>0.1</v>
      </c>
      <c r="I430" t="str">
        <f>VLOOKUP(B430,stariCEnik!$B$6:$V$306,5,FALSE)</f>
        <v>Vstavljanka kvadratog</v>
      </c>
      <c r="J430" s="128">
        <v>6.6</v>
      </c>
      <c r="K430">
        <v>6</v>
      </c>
      <c r="L430" s="127">
        <f t="shared" si="29"/>
        <v>8.0500000000000007</v>
      </c>
      <c r="M430">
        <v>7.32</v>
      </c>
      <c r="N430" t="str">
        <f>IFERROR(VLOOKUP(B430,stariCEnik!$B$6:$V$306,2,FALSE),REPLACE(B430,1,2,"MM"))</f>
        <v>MMT0039</v>
      </c>
      <c r="O430" s="120" t="s">
        <v>1325</v>
      </c>
      <c r="P430" s="122">
        <f t="shared" si="30"/>
        <v>1.2073578595317724</v>
      </c>
      <c r="Q430">
        <f t="shared" si="31"/>
        <v>5.98</v>
      </c>
      <c r="R430">
        <f t="shared" si="32"/>
        <v>6.28</v>
      </c>
    </row>
    <row r="431" spans="1:18" ht="39.75" customHeight="1">
      <c r="A431" s="10"/>
      <c r="B431" s="6" t="s">
        <v>1326</v>
      </c>
      <c r="C431" s="9" t="s">
        <v>1327</v>
      </c>
      <c r="D431" s="8">
        <v>2.99</v>
      </c>
      <c r="E431" s="159">
        <v>14.8</v>
      </c>
      <c r="F431" s="159">
        <v>14.8</v>
      </c>
      <c r="G431" s="159">
        <v>2.8</v>
      </c>
      <c r="H431" s="159">
        <v>0.1</v>
      </c>
      <c r="I431" t="str">
        <f>VLOOKUP(B431,stariCEnik!$B$6:$V$306,5,FALSE)</f>
        <v>Vstavljanka krog</v>
      </c>
      <c r="J431" s="128">
        <v>6.6</v>
      </c>
      <c r="K431">
        <v>6</v>
      </c>
      <c r="L431" s="127">
        <f t="shared" si="29"/>
        <v>8.0500000000000007</v>
      </c>
      <c r="M431">
        <v>7.32</v>
      </c>
      <c r="N431" t="str">
        <f>IFERROR(VLOOKUP(B431,stariCEnik!$B$6:$V$306,2,FALSE),REPLACE(B431,1,2,"MM"))</f>
        <v>MMT0040</v>
      </c>
      <c r="O431" s="120" t="s">
        <v>1328</v>
      </c>
      <c r="P431" s="122">
        <f t="shared" si="30"/>
        <v>1.2073578595317724</v>
      </c>
      <c r="Q431">
        <f t="shared" si="31"/>
        <v>5.98</v>
      </c>
      <c r="R431">
        <f t="shared" si="32"/>
        <v>6.28</v>
      </c>
    </row>
    <row r="432" spans="1:18" ht="35.25" customHeight="1">
      <c r="A432" s="10"/>
      <c r="B432" s="6" t="s">
        <v>1329</v>
      </c>
      <c r="C432" s="9" t="s">
        <v>1330</v>
      </c>
      <c r="D432" s="8">
        <v>2.5</v>
      </c>
      <c r="E432" s="159">
        <v>14.8</v>
      </c>
      <c r="F432" s="159">
        <v>14.8</v>
      </c>
      <c r="G432" s="159">
        <v>2.8</v>
      </c>
      <c r="H432" s="159">
        <v>0.1</v>
      </c>
      <c r="I432" t="str">
        <f>VLOOKUP(B432,stariCEnik!$B$6:$V$306,5,FALSE)</f>
        <v>Vstavljanka trikotnik</v>
      </c>
      <c r="J432" s="128">
        <v>6.6</v>
      </c>
      <c r="K432">
        <v>6</v>
      </c>
      <c r="L432" s="127">
        <f t="shared" si="29"/>
        <v>8.0500000000000007</v>
      </c>
      <c r="M432">
        <v>7.32</v>
      </c>
      <c r="N432" t="str">
        <f>IFERROR(VLOOKUP(B432,stariCEnik!$B$6:$V$306,2,FALSE),REPLACE(B432,1,2,"MM"))</f>
        <v>MMT0041</v>
      </c>
      <c r="O432" s="120" t="s">
        <v>1331</v>
      </c>
      <c r="P432" s="122">
        <f t="shared" si="30"/>
        <v>1.6399999999999997</v>
      </c>
      <c r="Q432">
        <f t="shared" si="31"/>
        <v>5</v>
      </c>
      <c r="R432">
        <f t="shared" si="32"/>
        <v>5.25</v>
      </c>
    </row>
    <row r="433" spans="1:18" ht="37.5" customHeight="1">
      <c r="A433" s="10"/>
      <c r="B433" s="6" t="s">
        <v>1332</v>
      </c>
      <c r="C433" s="9" t="s">
        <v>1333</v>
      </c>
      <c r="D433" s="8">
        <v>2.99</v>
      </c>
      <c r="E433" s="159">
        <v>14.8</v>
      </c>
      <c r="F433" s="159">
        <v>14.8</v>
      </c>
      <c r="G433" s="159">
        <v>2.8</v>
      </c>
      <c r="H433" s="159">
        <v>0.1</v>
      </c>
      <c r="I433" t="str">
        <f>VLOOKUP(B433,stariCEnik!$B$6:$V$306,5,FALSE)</f>
        <v>Vstavljanka mali krog</v>
      </c>
      <c r="J433" s="128">
        <v>6.6</v>
      </c>
      <c r="K433">
        <v>6</v>
      </c>
      <c r="L433" s="127">
        <f t="shared" si="29"/>
        <v>8.0500000000000007</v>
      </c>
      <c r="M433">
        <v>7.32</v>
      </c>
      <c r="N433" t="str">
        <f>IFERROR(VLOOKUP(B433,stariCEnik!$B$6:$V$306,2,FALSE),REPLACE(B433,1,2,"MM"))</f>
        <v>MMT0042</v>
      </c>
      <c r="O433" s="120" t="s">
        <v>1334</v>
      </c>
      <c r="P433" s="122">
        <f t="shared" si="30"/>
        <v>1.2073578595317724</v>
      </c>
      <c r="Q433">
        <f t="shared" si="31"/>
        <v>5.98</v>
      </c>
      <c r="R433">
        <f t="shared" si="32"/>
        <v>6.28</v>
      </c>
    </row>
    <row r="434" spans="1:18" ht="39" customHeight="1">
      <c r="A434" s="10"/>
      <c r="B434" s="6" t="s">
        <v>1335</v>
      </c>
      <c r="C434" s="9" t="s">
        <v>1336</v>
      </c>
      <c r="D434" s="8">
        <v>3.63</v>
      </c>
      <c r="E434" s="10"/>
      <c r="F434" s="10"/>
      <c r="G434" s="10"/>
      <c r="H434" s="10"/>
      <c r="I434">
        <f>VLOOKUP(B434,stariCEnik!$B$6:$V$306,5,FALSE)</f>
        <v>0</v>
      </c>
      <c r="J434" s="127">
        <f>ROUND(VLOOKUP(B434,stariCEnik!$B$6:$V$306,6,FALSE),2)</f>
        <v>9.67</v>
      </c>
      <c r="K434">
        <v>9.67</v>
      </c>
      <c r="L434" s="127">
        <f t="shared" si="29"/>
        <v>11.8</v>
      </c>
      <c r="M434">
        <v>11.8</v>
      </c>
      <c r="N434" t="str">
        <f>IFERROR(VLOOKUP(B434,stariCEnik!$B$6:$V$306,2,FALSE),REPLACE(B434,1,2,"MM"))</f>
        <v>MMT0043</v>
      </c>
      <c r="O434" s="120" t="s">
        <v>1337</v>
      </c>
      <c r="P434" s="122">
        <f t="shared" si="30"/>
        <v>1.6639118457300275</v>
      </c>
      <c r="Q434">
        <f t="shared" si="31"/>
        <v>7.26</v>
      </c>
      <c r="R434">
        <f t="shared" si="32"/>
        <v>7.62</v>
      </c>
    </row>
    <row r="435" spans="1:18" ht="69" customHeight="1">
      <c r="A435" s="10"/>
      <c r="B435" s="6" t="s">
        <v>1338</v>
      </c>
      <c r="C435" s="9" t="s">
        <v>1339</v>
      </c>
      <c r="D435" s="8">
        <v>3.99</v>
      </c>
      <c r="E435" s="159">
        <v>13.5</v>
      </c>
      <c r="F435" s="159">
        <v>13.5</v>
      </c>
      <c r="G435" s="159">
        <v>5</v>
      </c>
      <c r="H435" s="159">
        <v>0.21</v>
      </c>
      <c r="I435" t="e">
        <f>VLOOKUP(B435,stariCEnik!$B$6:$V$306,5,FALSE)</f>
        <v>#N/A</v>
      </c>
      <c r="J435" s="127">
        <f>ROUND(L435/1.22,2)</f>
        <v>8.61</v>
      </c>
      <c r="K435" t="e">
        <v>#N/A</v>
      </c>
      <c r="L435" s="127">
        <v>10.5</v>
      </c>
      <c r="M435" t="e">
        <v>#N/A</v>
      </c>
      <c r="N435" t="str">
        <f>IFERROR(VLOOKUP(B435,stariCEnik!$B$6:$V$306,2,FALSE),REPLACE(B435,1,2,"MM"))</f>
        <v>MMT0044</v>
      </c>
      <c r="O435" s="120" t="s">
        <v>1340</v>
      </c>
      <c r="P435" s="122">
        <f t="shared" si="30"/>
        <v>1.1578947368421049</v>
      </c>
      <c r="Q435">
        <f t="shared" si="31"/>
        <v>7.98</v>
      </c>
      <c r="R435">
        <f t="shared" si="32"/>
        <v>8.3800000000000008</v>
      </c>
    </row>
    <row r="436" spans="1:18" ht="55.95" customHeight="1">
      <c r="A436" s="10"/>
      <c r="B436" s="6" t="s">
        <v>1341</v>
      </c>
      <c r="C436" s="9" t="s">
        <v>1342</v>
      </c>
      <c r="D436" s="8">
        <v>6.67</v>
      </c>
      <c r="E436" s="159">
        <v>31</v>
      </c>
      <c r="F436" s="159">
        <v>17</v>
      </c>
      <c r="G436" s="159">
        <v>5</v>
      </c>
      <c r="H436" s="159">
        <v>0.47</v>
      </c>
      <c r="I436" t="e">
        <f>VLOOKUP(B436,stariCEnik!$B$6:$V$306,5,FALSE)</f>
        <v>#N/A</v>
      </c>
      <c r="J436" s="127">
        <f t="shared" ref="J436" si="33">ROUND(L436/1.22,2)</f>
        <v>14.11</v>
      </c>
      <c r="K436" t="e">
        <v>#N/A</v>
      </c>
      <c r="L436" s="127">
        <v>17.21</v>
      </c>
      <c r="M436" t="e">
        <v>#N/A</v>
      </c>
      <c r="N436" t="str">
        <f>IFERROR(VLOOKUP(B436,stariCEnik!$B$6:$V$306,2,FALSE),REPLACE(B436,1,2,"MM"))</f>
        <v>MMT0045</v>
      </c>
      <c r="O436" s="120" t="s">
        <v>1343</v>
      </c>
      <c r="P436" s="122">
        <f t="shared" si="30"/>
        <v>1.1154422788605696</v>
      </c>
      <c r="Q436">
        <f t="shared" si="31"/>
        <v>13.34</v>
      </c>
      <c r="R436">
        <f t="shared" si="32"/>
        <v>14.01</v>
      </c>
    </row>
    <row r="437" spans="1:18" ht="55.95" customHeight="1">
      <c r="A437" s="10"/>
      <c r="B437" s="6" t="s">
        <v>1344</v>
      </c>
      <c r="C437" s="9" t="s">
        <v>1345</v>
      </c>
      <c r="D437" s="8">
        <v>4.68</v>
      </c>
      <c r="E437" s="159"/>
      <c r="F437" s="159"/>
      <c r="G437" s="159"/>
      <c r="H437" s="159"/>
      <c r="I437" t="e">
        <f>VLOOKUP(B437,stariCEnik!$B$6:$V$306,5,FALSE)</f>
        <v>#N/A</v>
      </c>
      <c r="J437" s="128">
        <v>10.3</v>
      </c>
      <c r="K437" t="e">
        <v>#N/A</v>
      </c>
      <c r="L437" s="127">
        <f t="shared" si="29"/>
        <v>12.57</v>
      </c>
      <c r="M437" t="e">
        <v>#N/A</v>
      </c>
      <c r="N437" t="str">
        <f>IFERROR(VLOOKUP(B437,stariCEnik!$B$6:$V$306,2,FALSE),REPLACE(B437,1,2,"MM"))</f>
        <v>MMT0050</v>
      </c>
      <c r="O437" s="120" t="s">
        <v>1346</v>
      </c>
      <c r="P437" s="122">
        <f t="shared" si="30"/>
        <v>1.200854700854701</v>
      </c>
      <c r="Q437">
        <f t="shared" si="31"/>
        <v>9.36</v>
      </c>
      <c r="R437">
        <f t="shared" si="32"/>
        <v>9.83</v>
      </c>
    </row>
    <row r="438" spans="1:18" ht="55.95" customHeight="1">
      <c r="A438" s="10"/>
      <c r="B438" s="6" t="s">
        <v>1347</v>
      </c>
      <c r="C438" s="9" t="s">
        <v>1348</v>
      </c>
      <c r="D438" s="8">
        <v>8.33</v>
      </c>
      <c r="E438" s="159"/>
      <c r="F438" s="159"/>
      <c r="G438" s="159"/>
      <c r="H438" s="159"/>
      <c r="I438" t="e">
        <f>VLOOKUP(B438,stariCEnik!$B$6:$V$306,5,FALSE)</f>
        <v>#N/A</v>
      </c>
      <c r="J438" s="128">
        <v>18.3</v>
      </c>
      <c r="K438" t="e">
        <v>#N/A</v>
      </c>
      <c r="L438" s="127">
        <f t="shared" si="29"/>
        <v>22.33</v>
      </c>
      <c r="M438" t="e">
        <v>#N/A</v>
      </c>
      <c r="N438" t="str">
        <f>IFERROR(VLOOKUP(B438,stariCEnik!$B$6:$V$306,2,FALSE),REPLACE(B438,1,2,"MM"))</f>
        <v>MMT0050-1</v>
      </c>
      <c r="O438" s="120" t="s">
        <v>1349</v>
      </c>
      <c r="P438" s="122">
        <f t="shared" si="30"/>
        <v>1.1968787515006003</v>
      </c>
      <c r="Q438">
        <f t="shared" si="31"/>
        <v>16.66</v>
      </c>
      <c r="R438">
        <f t="shared" si="32"/>
        <v>17.489999999999998</v>
      </c>
    </row>
    <row r="439" spans="1:18" ht="58.95" customHeight="1">
      <c r="A439" s="10"/>
      <c r="B439" s="6" t="s">
        <v>1350</v>
      </c>
      <c r="C439" s="9" t="s">
        <v>1351</v>
      </c>
      <c r="D439" s="8">
        <v>4.99</v>
      </c>
      <c r="E439" s="10"/>
      <c r="F439" s="10"/>
      <c r="G439" s="10"/>
      <c r="H439" s="10"/>
      <c r="I439" t="e">
        <f>VLOOKUP(B439,stariCEnik!$B$6:$V$306,5,FALSE)</f>
        <v>#N/A</v>
      </c>
      <c r="J439" s="128">
        <v>11</v>
      </c>
      <c r="K439" t="e">
        <v>#N/A</v>
      </c>
      <c r="L439" s="127">
        <f t="shared" si="29"/>
        <v>13.42</v>
      </c>
      <c r="M439" t="e">
        <v>#N/A</v>
      </c>
      <c r="N439" t="str">
        <f>IFERROR(VLOOKUP(B439,stariCEnik!$B$6:$V$306,2,FALSE),REPLACE(B439,1,2,"MM"))</f>
        <v>MMT0046</v>
      </c>
      <c r="O439" s="120" t="s">
        <v>1352</v>
      </c>
      <c r="P439" s="122">
        <f t="shared" si="30"/>
        <v>1.2044088176352705</v>
      </c>
      <c r="Q439">
        <f t="shared" si="31"/>
        <v>9.98</v>
      </c>
      <c r="R439">
        <f t="shared" si="32"/>
        <v>10.48</v>
      </c>
    </row>
    <row r="440" spans="1:18" ht="63" customHeight="1">
      <c r="A440" s="10"/>
      <c r="B440" s="6" t="s">
        <v>1353</v>
      </c>
      <c r="C440" s="9" t="s">
        <v>1354</v>
      </c>
      <c r="D440" s="8">
        <v>4.3899999999999997</v>
      </c>
      <c r="E440" s="10"/>
      <c r="F440" s="10"/>
      <c r="G440" s="10"/>
      <c r="H440" s="10"/>
      <c r="I440" t="e">
        <f>VLOOKUP(B440,stariCEnik!$B$6:$V$306,5,FALSE)</f>
        <v>#N/A</v>
      </c>
      <c r="J440" s="128">
        <v>9.6999999999999993</v>
      </c>
      <c r="K440" t="e">
        <v>#N/A</v>
      </c>
      <c r="L440" s="127">
        <f t="shared" si="29"/>
        <v>11.83</v>
      </c>
      <c r="M440" t="e">
        <v>#N/A</v>
      </c>
      <c r="N440" t="str">
        <f>IFERROR(VLOOKUP(B440,stariCEnik!$B$6:$V$306,2,FALSE),REPLACE(B440,1,2,"MM"))</f>
        <v>MMT0047</v>
      </c>
      <c r="O440" s="120" t="s">
        <v>1355</v>
      </c>
      <c r="P440" s="122">
        <f t="shared" si="30"/>
        <v>1.2095671981776763</v>
      </c>
      <c r="Q440">
        <f t="shared" si="31"/>
        <v>8.7799999999999994</v>
      </c>
      <c r="R440">
        <f t="shared" si="32"/>
        <v>9.2200000000000006</v>
      </c>
    </row>
    <row r="441" spans="1:18" ht="72" customHeight="1">
      <c r="A441" s="10"/>
      <c r="B441" s="6" t="s">
        <v>1356</v>
      </c>
      <c r="C441" s="9" t="s">
        <v>1357</v>
      </c>
      <c r="D441" s="8">
        <v>4.3899999999999997</v>
      </c>
      <c r="E441" s="10"/>
      <c r="F441" s="10"/>
      <c r="G441" s="10"/>
      <c r="H441" s="10"/>
      <c r="I441" t="e">
        <f>VLOOKUP(B441,stariCEnik!$B$6:$V$306,5,FALSE)</f>
        <v>#N/A</v>
      </c>
      <c r="J441" s="127">
        <f>ROUND(L441/1.22,2)</f>
        <v>10.42</v>
      </c>
      <c r="K441" t="e">
        <v>#N/A</v>
      </c>
      <c r="L441" s="127">
        <v>12.71</v>
      </c>
      <c r="M441" t="e">
        <v>#N/A</v>
      </c>
      <c r="N441" t="str">
        <f>IFERROR(VLOOKUP(B441,stariCEnik!$B$6:$V$306,2,FALSE),REPLACE(B441,1,2,"MM"))</f>
        <v>MMT0048</v>
      </c>
      <c r="O441" s="120" t="s">
        <v>1358</v>
      </c>
      <c r="P441" s="122">
        <f t="shared" si="30"/>
        <v>1.3735763097949887</v>
      </c>
      <c r="Q441">
        <f t="shared" si="31"/>
        <v>8.7799999999999994</v>
      </c>
      <c r="R441">
        <f t="shared" si="32"/>
        <v>9.2200000000000006</v>
      </c>
    </row>
    <row r="442" spans="1:18" ht="75" customHeight="1">
      <c r="A442" s="10"/>
      <c r="B442" s="6" t="s">
        <v>1359</v>
      </c>
      <c r="C442" s="9" t="s">
        <v>1360</v>
      </c>
      <c r="D442" s="8">
        <v>3.99</v>
      </c>
      <c r="E442" s="10"/>
      <c r="F442" s="10"/>
      <c r="G442" s="10"/>
      <c r="H442" s="10"/>
      <c r="I442" t="e">
        <f>VLOOKUP(B442,stariCEnik!$B$6:$V$306,5,FALSE)</f>
        <v>#N/A</v>
      </c>
      <c r="J442" s="128">
        <f>ROUND(L442/1.22,2)</f>
        <v>8.77</v>
      </c>
      <c r="K442" t="e">
        <v>#N/A</v>
      </c>
      <c r="L442" s="127">
        <v>10.7</v>
      </c>
      <c r="M442" t="e">
        <v>#N/A</v>
      </c>
      <c r="N442" t="str">
        <f>IFERROR(VLOOKUP(B442,stariCEnik!$B$6:$V$306,2,FALSE),REPLACE(B442,1,2,"MM"))</f>
        <v>MMT0049</v>
      </c>
      <c r="O442" s="120" t="s">
        <v>1361</v>
      </c>
      <c r="P442" s="122">
        <f t="shared" si="30"/>
        <v>1.1979949874686713</v>
      </c>
      <c r="Q442">
        <f t="shared" si="31"/>
        <v>7.98</v>
      </c>
      <c r="R442">
        <f t="shared" si="32"/>
        <v>8.3800000000000008</v>
      </c>
    </row>
    <row r="443" spans="1:18" ht="75" customHeight="1">
      <c r="A443" s="10"/>
      <c r="B443" s="6" t="s">
        <v>1344</v>
      </c>
      <c r="C443" s="9" t="s">
        <v>1362</v>
      </c>
      <c r="D443" s="8">
        <v>2.99</v>
      </c>
      <c r="E443" s="10"/>
      <c r="F443" s="10"/>
      <c r="G443" s="10"/>
      <c r="H443" s="10"/>
      <c r="I443" t="e">
        <f>VLOOKUP(B443,stariCEnik!$B$6:$V$306,5,FALSE)</f>
        <v>#N/A</v>
      </c>
      <c r="J443" s="128">
        <v>6.7</v>
      </c>
      <c r="K443" t="e">
        <v>#N/A</v>
      </c>
      <c r="L443" s="127">
        <f t="shared" si="29"/>
        <v>8.17</v>
      </c>
      <c r="M443" t="e">
        <v>#N/A</v>
      </c>
      <c r="N443" t="str">
        <f>IFERROR(VLOOKUP(B443,stariCEnik!$B$6:$V$306,2,FALSE),REPLACE(B443,1,2,"MM"))</f>
        <v>MMT0050</v>
      </c>
      <c r="O443" s="120" t="s">
        <v>1346</v>
      </c>
      <c r="P443" s="122">
        <f t="shared" si="30"/>
        <v>1.2408026755852841</v>
      </c>
      <c r="Q443">
        <f t="shared" si="31"/>
        <v>5.98</v>
      </c>
      <c r="R443">
        <f t="shared" si="32"/>
        <v>6.28</v>
      </c>
    </row>
    <row r="444" spans="1:18" ht="75" customHeight="1">
      <c r="A444" s="10"/>
      <c r="B444" s="6" t="s">
        <v>1363</v>
      </c>
      <c r="C444" s="9" t="s">
        <v>1364</v>
      </c>
      <c r="D444" s="8">
        <v>5.89</v>
      </c>
      <c r="E444" s="10"/>
      <c r="F444" s="10"/>
      <c r="G444" s="10"/>
      <c r="H444" s="10"/>
      <c r="I444" t="e">
        <f>VLOOKUP(B444,stariCEnik!$B$6:$V$306,5,FALSE)</f>
        <v>#N/A</v>
      </c>
      <c r="J444" s="128">
        <v>12.37</v>
      </c>
      <c r="K444" t="e">
        <v>#N/A</v>
      </c>
      <c r="L444" s="127">
        <f t="shared" si="29"/>
        <v>15.09</v>
      </c>
      <c r="M444" t="e">
        <v>#N/A</v>
      </c>
      <c r="N444" t="str">
        <f>IFERROR(VLOOKUP(B444,stariCEnik!$B$6:$V$306,2,FALSE),REPLACE(B444,1,2,"MM"))</f>
        <v>MMT0051</v>
      </c>
      <c r="O444" s="120" t="s">
        <v>1365</v>
      </c>
      <c r="P444" s="122">
        <f t="shared" si="30"/>
        <v>1.1001697792869272</v>
      </c>
      <c r="Q444">
        <f t="shared" si="31"/>
        <v>11.78</v>
      </c>
      <c r="R444">
        <f t="shared" si="32"/>
        <v>12.37</v>
      </c>
    </row>
    <row r="445" spans="1:18" ht="75" customHeight="1">
      <c r="A445" s="10"/>
      <c r="B445" s="6" t="s">
        <v>1366</v>
      </c>
      <c r="C445" s="9" t="s">
        <v>1367</v>
      </c>
      <c r="D445" s="8">
        <v>4.67</v>
      </c>
      <c r="E445" s="10"/>
      <c r="F445" s="10"/>
      <c r="G445" s="10"/>
      <c r="H445" s="10"/>
      <c r="I445" t="e">
        <f>VLOOKUP(B445,stariCEnik!$B$6:$V$306,5,FALSE)</f>
        <v>#N/A</v>
      </c>
      <c r="J445" s="128">
        <v>9.81</v>
      </c>
      <c r="K445" t="e">
        <v>#N/A</v>
      </c>
      <c r="L445" s="127">
        <f t="shared" si="29"/>
        <v>11.97</v>
      </c>
      <c r="M445" t="e">
        <v>#N/A</v>
      </c>
      <c r="N445" t="str">
        <f>IFERROR(VLOOKUP(B445,stariCEnik!$B$6:$V$306,2,FALSE),REPLACE(B445,1,2,"MM"))</f>
        <v>MMT0052</v>
      </c>
      <c r="O445" s="120" t="s">
        <v>1368</v>
      </c>
      <c r="P445" s="122">
        <f t="shared" si="30"/>
        <v>1.1006423982869382</v>
      </c>
      <c r="Q445">
        <f t="shared" si="31"/>
        <v>9.34</v>
      </c>
      <c r="R445">
        <f t="shared" si="32"/>
        <v>9.81</v>
      </c>
    </row>
    <row r="446" spans="1:18" ht="75" customHeight="1">
      <c r="A446" s="10"/>
      <c r="B446" s="6" t="s">
        <v>1369</v>
      </c>
      <c r="C446" s="9" t="s">
        <v>1370</v>
      </c>
      <c r="D446" s="8">
        <v>15.99</v>
      </c>
      <c r="E446" s="10"/>
      <c r="F446" s="10"/>
      <c r="G446" s="10"/>
      <c r="H446" s="10"/>
      <c r="I446" t="e">
        <f>VLOOKUP(B446,stariCEnik!$B$6:$V$306,5,FALSE)</f>
        <v>#N/A</v>
      </c>
      <c r="J446" s="128">
        <v>33.58</v>
      </c>
      <c r="K446" t="e">
        <v>#N/A</v>
      </c>
      <c r="L446" s="127">
        <f t="shared" si="29"/>
        <v>40.97</v>
      </c>
      <c r="M446" t="e">
        <v>#N/A</v>
      </c>
      <c r="N446" t="str">
        <f>IFERROR(VLOOKUP(B446,stariCEnik!$B$6:$V$306,2,FALSE),REPLACE(B446,1,2,"MM"))</f>
        <v>MMT0053</v>
      </c>
      <c r="O446" s="120" t="s">
        <v>1371</v>
      </c>
      <c r="P446" s="122">
        <f t="shared" si="30"/>
        <v>1.1000625390869292</v>
      </c>
      <c r="Q446">
        <f t="shared" si="31"/>
        <v>31.98</v>
      </c>
      <c r="R446">
        <f t="shared" si="32"/>
        <v>33.58</v>
      </c>
    </row>
    <row r="447" spans="1:18" ht="75" customHeight="1">
      <c r="A447" s="10"/>
      <c r="B447" s="6" t="s">
        <v>1372</v>
      </c>
      <c r="C447" s="9" t="s">
        <v>1373</v>
      </c>
      <c r="D447" s="8">
        <v>15.99</v>
      </c>
      <c r="E447" s="10"/>
      <c r="F447" s="10"/>
      <c r="G447" s="10"/>
      <c r="H447" s="10"/>
      <c r="I447" t="e">
        <f>VLOOKUP(B447,stariCEnik!$B$6:$V$306,5,FALSE)</f>
        <v>#N/A</v>
      </c>
      <c r="J447" s="128">
        <v>33.58</v>
      </c>
      <c r="K447" t="e">
        <v>#N/A</v>
      </c>
      <c r="L447" s="127">
        <f t="shared" si="29"/>
        <v>40.97</v>
      </c>
      <c r="M447" t="e">
        <v>#N/A</v>
      </c>
      <c r="N447" t="str">
        <f>IFERROR(VLOOKUP(B447,stariCEnik!$B$6:$V$306,2,FALSE),REPLACE(B447,1,2,"MM"))</f>
        <v>MMT0054</v>
      </c>
      <c r="O447" s="120" t="s">
        <v>1374</v>
      </c>
      <c r="P447" s="122">
        <f t="shared" si="30"/>
        <v>1.1000625390869292</v>
      </c>
      <c r="Q447">
        <f t="shared" si="31"/>
        <v>31.98</v>
      </c>
      <c r="R447">
        <f t="shared" si="32"/>
        <v>33.58</v>
      </c>
    </row>
    <row r="448" spans="1:18" ht="75" customHeight="1">
      <c r="A448" s="10"/>
      <c r="B448" s="6" t="s">
        <v>1375</v>
      </c>
      <c r="C448" s="25" t="s">
        <v>1376</v>
      </c>
      <c r="D448" s="8">
        <v>15.99</v>
      </c>
      <c r="E448" s="10"/>
      <c r="F448" s="10"/>
      <c r="G448" s="10"/>
      <c r="H448" s="10"/>
      <c r="I448" t="e">
        <f>VLOOKUP(B448,stariCEnik!$B$6:$V$306,5,FALSE)</f>
        <v>#N/A</v>
      </c>
      <c r="J448" s="128">
        <v>33.58</v>
      </c>
      <c r="K448" t="e">
        <v>#N/A</v>
      </c>
      <c r="L448" s="127">
        <f t="shared" si="29"/>
        <v>40.97</v>
      </c>
      <c r="M448" t="e">
        <v>#N/A</v>
      </c>
      <c r="N448" t="str">
        <f>IFERROR(VLOOKUP(B448,stariCEnik!$B$6:$V$306,2,FALSE),REPLACE(B448,1,2,"MM"))</f>
        <v>MMT0055</v>
      </c>
      <c r="O448" s="120" t="s">
        <v>1377</v>
      </c>
      <c r="P448" s="122">
        <f t="shared" si="30"/>
        <v>1.1000625390869292</v>
      </c>
      <c r="Q448">
        <f t="shared" si="31"/>
        <v>31.98</v>
      </c>
      <c r="R448">
        <f t="shared" si="32"/>
        <v>33.58</v>
      </c>
    </row>
    <row r="449" spans="1:19" ht="75" customHeight="1">
      <c r="A449" s="10"/>
      <c r="B449" s="6" t="s">
        <v>1378</v>
      </c>
      <c r="C449" s="26" t="s">
        <v>1379</v>
      </c>
      <c r="D449" s="8">
        <v>15.99</v>
      </c>
      <c r="E449" s="10"/>
      <c r="F449" s="10"/>
      <c r="G449" s="10"/>
      <c r="H449" s="10"/>
      <c r="I449" t="e">
        <f>VLOOKUP(B449,stariCEnik!$B$6:$V$306,5,FALSE)</f>
        <v>#N/A</v>
      </c>
      <c r="J449" s="128">
        <v>33.58</v>
      </c>
      <c r="K449" t="e">
        <v>#N/A</v>
      </c>
      <c r="L449" s="127">
        <f t="shared" si="29"/>
        <v>40.97</v>
      </c>
      <c r="M449" t="e">
        <v>#N/A</v>
      </c>
      <c r="N449" t="str">
        <f>IFERROR(VLOOKUP(B449,stariCEnik!$B$6:$V$306,2,FALSE),REPLACE(B449,1,2,"MM"))</f>
        <v>MMT0056</v>
      </c>
      <c r="O449" s="120" t="s">
        <v>1380</v>
      </c>
      <c r="P449" s="122">
        <f t="shared" si="30"/>
        <v>1.1000625390869292</v>
      </c>
      <c r="Q449">
        <f t="shared" si="31"/>
        <v>31.98</v>
      </c>
      <c r="R449">
        <f t="shared" si="32"/>
        <v>33.58</v>
      </c>
    </row>
    <row r="450" spans="1:19" ht="55.2" customHeight="1">
      <c r="A450" s="10"/>
      <c r="B450" s="6" t="s">
        <v>1381</v>
      </c>
      <c r="C450" s="9" t="s">
        <v>1382</v>
      </c>
      <c r="D450" s="8">
        <v>48.39</v>
      </c>
      <c r="E450" s="10"/>
      <c r="F450" s="10"/>
      <c r="G450" s="10"/>
      <c r="H450" s="10"/>
      <c r="I450" t="e">
        <f>VLOOKUP(B450,stariCEnik!$B$6:$V$306,5,FALSE)</f>
        <v>#N/A</v>
      </c>
      <c r="J450" s="128">
        <v>101.62</v>
      </c>
      <c r="K450" t="e">
        <v>#N/A</v>
      </c>
      <c r="L450" s="127">
        <f t="shared" si="29"/>
        <v>123.98</v>
      </c>
      <c r="M450" t="e">
        <v>#N/A</v>
      </c>
      <c r="N450" t="str">
        <f>IFERROR(VLOOKUP(B450,stariCEnik!$B$6:$V$306,2,FALSE),REPLACE(B450,1,2,"MM"))</f>
        <v>MMF001</v>
      </c>
      <c r="O450" s="120" t="s">
        <v>1383</v>
      </c>
      <c r="P450" s="122">
        <f t="shared" si="30"/>
        <v>1.100020665426741</v>
      </c>
      <c r="Q450">
        <f t="shared" si="31"/>
        <v>96.78</v>
      </c>
      <c r="R450">
        <f t="shared" si="32"/>
        <v>101.62</v>
      </c>
    </row>
    <row r="451" spans="1:19" ht="78" customHeight="1">
      <c r="A451" s="10"/>
      <c r="B451" s="6" t="s">
        <v>1384</v>
      </c>
      <c r="C451" s="9" t="s">
        <v>1385</v>
      </c>
      <c r="D451" s="8">
        <v>48.39</v>
      </c>
      <c r="E451" s="10"/>
      <c r="F451" s="10"/>
      <c r="G451" s="10"/>
      <c r="H451" s="10"/>
      <c r="I451" t="e">
        <f>VLOOKUP(B451,stariCEnik!$B$6:$V$306,5,FALSE)</f>
        <v>#N/A</v>
      </c>
      <c r="J451" s="128">
        <v>101.62</v>
      </c>
      <c r="K451" t="e">
        <v>#N/A</v>
      </c>
      <c r="L451" s="127">
        <f t="shared" ref="L451" si="34">ROUND(J451*1.22,2)</f>
        <v>123.98</v>
      </c>
      <c r="M451" t="e">
        <v>#N/A</v>
      </c>
      <c r="N451" t="str">
        <f>IFERROR(VLOOKUP(B451,stariCEnik!$B$6:$V$306,2,FALSE),REPLACE(B451,1,2,"MM"))</f>
        <v>MMF002</v>
      </c>
      <c r="O451" s="120" t="s">
        <v>1386</v>
      </c>
      <c r="P451" s="122">
        <f t="shared" ref="P451" si="35">J451/D451-1</f>
        <v>1.100020665426741</v>
      </c>
      <c r="Q451">
        <f t="shared" ref="Q451" si="36">D451*2</f>
        <v>96.78</v>
      </c>
      <c r="R451">
        <f t="shared" si="32"/>
        <v>101.62</v>
      </c>
    </row>
    <row r="452" spans="1:19" ht="94.95" customHeight="1">
      <c r="A452" s="10"/>
      <c r="B452" s="6" t="s">
        <v>1387</v>
      </c>
      <c r="C452" s="165" t="s">
        <v>1388</v>
      </c>
      <c r="D452" s="6">
        <v>56.88</v>
      </c>
      <c r="J452" s="123">
        <v>113.76</v>
      </c>
      <c r="L452" s="127">
        <f>ROUND(J452*1.22,2)</f>
        <v>138.79</v>
      </c>
      <c r="N452" t="str">
        <f>IFERROR(VLOOKUP(B452,stariCEnik!$B$6:$V$306,2,FALSE),REPLACE(B452,1,3,"MMI"))</f>
        <v>MMI001</v>
      </c>
      <c r="O452" s="120" t="s">
        <v>1389</v>
      </c>
      <c r="P452" s="122">
        <f t="shared" ref="P452:P483" si="37">J452/D452-1</f>
        <v>1</v>
      </c>
      <c r="Q452">
        <f t="shared" ref="Q452:Q483" si="38">D452*2</f>
        <v>113.76</v>
      </c>
      <c r="R452">
        <f t="shared" ref="R452:R483" si="39">ROUND(D452*2.1,2)</f>
        <v>119.45</v>
      </c>
      <c r="S452" s="165" t="s">
        <v>1390</v>
      </c>
    </row>
    <row r="453" spans="1:19" ht="94.95" customHeight="1">
      <c r="A453" s="10"/>
      <c r="B453" s="6" t="s">
        <v>1391</v>
      </c>
      <c r="C453" s="165" t="s">
        <v>1392</v>
      </c>
      <c r="D453" s="6">
        <v>15.48</v>
      </c>
      <c r="J453" s="123">
        <v>30.96</v>
      </c>
      <c r="L453" s="127">
        <f t="shared" ref="L453:L483" si="40">ROUND(J453*1.22,2)</f>
        <v>37.770000000000003</v>
      </c>
      <c r="N453" t="str">
        <f>IFERROR(VLOOKUP(B453,stariCEnik!$B$6:$V$306,2,FALSE),REPLACE(B453,1,3,"MMI"))</f>
        <v>MMI002</v>
      </c>
      <c r="O453" s="120" t="s">
        <v>1393</v>
      </c>
      <c r="P453" s="122">
        <f t="shared" si="37"/>
        <v>1</v>
      </c>
      <c r="Q453">
        <f t="shared" si="38"/>
        <v>30.96</v>
      </c>
      <c r="R453">
        <f t="shared" si="39"/>
        <v>32.51</v>
      </c>
      <c r="S453" s="10" t="s">
        <v>1394</v>
      </c>
    </row>
    <row r="454" spans="1:19" ht="94.95" customHeight="1">
      <c r="A454" s="10"/>
      <c r="B454" s="6" t="s">
        <v>1395</v>
      </c>
      <c r="C454" s="165" t="s">
        <v>1396</v>
      </c>
      <c r="D454" s="6">
        <v>13.88</v>
      </c>
      <c r="J454" s="123">
        <v>27.76</v>
      </c>
      <c r="L454" s="127">
        <f t="shared" si="40"/>
        <v>33.869999999999997</v>
      </c>
      <c r="N454" t="str">
        <f>IFERROR(VLOOKUP(B454,stariCEnik!$B$6:$V$306,2,FALSE),REPLACE(B454,1,3,"MMI"))</f>
        <v>MMI003</v>
      </c>
      <c r="O454" s="120" t="s">
        <v>1397</v>
      </c>
      <c r="P454" s="122">
        <f t="shared" si="37"/>
        <v>1</v>
      </c>
      <c r="Q454">
        <f t="shared" si="38"/>
        <v>27.76</v>
      </c>
      <c r="R454">
        <f t="shared" si="39"/>
        <v>29.15</v>
      </c>
      <c r="S454" s="10" t="s">
        <v>1398</v>
      </c>
    </row>
    <row r="455" spans="1:19" ht="94.95" customHeight="1">
      <c r="A455" s="10"/>
      <c r="B455" s="6" t="s">
        <v>1399</v>
      </c>
      <c r="C455" s="167" t="s">
        <v>1400</v>
      </c>
      <c r="D455" s="6">
        <v>11.88</v>
      </c>
      <c r="J455" s="123">
        <v>23.76</v>
      </c>
      <c r="L455" s="127">
        <f t="shared" si="40"/>
        <v>28.99</v>
      </c>
      <c r="N455" t="str">
        <f>IFERROR(VLOOKUP(B455,stariCEnik!$B$6:$V$306,2,FALSE),REPLACE(B455,1,3,"MMI"))</f>
        <v>MMI004</v>
      </c>
      <c r="O455" s="120" t="s">
        <v>1401</v>
      </c>
      <c r="P455" s="122">
        <f t="shared" si="37"/>
        <v>1</v>
      </c>
      <c r="Q455">
        <f t="shared" si="38"/>
        <v>23.76</v>
      </c>
      <c r="R455">
        <f t="shared" si="39"/>
        <v>24.95</v>
      </c>
      <c r="S455" s="10" t="s">
        <v>1402</v>
      </c>
    </row>
    <row r="456" spans="1:19" ht="94.95" customHeight="1">
      <c r="A456" s="10"/>
      <c r="B456" s="6" t="s">
        <v>1403</v>
      </c>
      <c r="C456" s="165" t="s">
        <v>1404</v>
      </c>
      <c r="D456" s="6">
        <v>4.28</v>
      </c>
      <c r="J456" s="123">
        <v>8.56</v>
      </c>
      <c r="L456" s="127">
        <f t="shared" si="40"/>
        <v>10.44</v>
      </c>
      <c r="N456" t="str">
        <f>IFERROR(VLOOKUP(B456,stariCEnik!$B$6:$V$306,2,FALSE),REPLACE(B456,1,3,"MMI"))</f>
        <v>MMI005</v>
      </c>
      <c r="O456" s="120" t="s">
        <v>1405</v>
      </c>
      <c r="P456" s="122">
        <f t="shared" si="37"/>
        <v>1</v>
      </c>
      <c r="Q456">
        <f t="shared" si="38"/>
        <v>8.56</v>
      </c>
      <c r="R456">
        <f t="shared" si="39"/>
        <v>8.99</v>
      </c>
      <c r="S456" s="10"/>
    </row>
    <row r="457" spans="1:19" ht="94.95" customHeight="1">
      <c r="A457" s="10"/>
      <c r="B457" s="6" t="s">
        <v>1406</v>
      </c>
      <c r="C457" s="165" t="s">
        <v>1407</v>
      </c>
      <c r="D457" s="6">
        <v>8.19</v>
      </c>
      <c r="J457" s="123">
        <v>16.38</v>
      </c>
      <c r="L457" s="127">
        <f t="shared" si="40"/>
        <v>19.98</v>
      </c>
      <c r="N457" t="str">
        <f>IFERROR(VLOOKUP(B457,stariCEnik!$B$6:$V$306,2,FALSE),REPLACE(B457,1,3,"MMI"))</f>
        <v>MMI006</v>
      </c>
      <c r="O457" s="120" t="s">
        <v>1408</v>
      </c>
      <c r="P457" s="122">
        <f t="shared" si="37"/>
        <v>1</v>
      </c>
      <c r="Q457">
        <f t="shared" si="38"/>
        <v>16.38</v>
      </c>
      <c r="R457">
        <f t="shared" si="39"/>
        <v>17.2</v>
      </c>
      <c r="S457" s="10"/>
    </row>
    <row r="458" spans="1:19" ht="94.95" customHeight="1">
      <c r="A458" s="10"/>
      <c r="B458" s="6" t="s">
        <v>1409</v>
      </c>
      <c r="C458" s="165" t="s">
        <v>1410</v>
      </c>
      <c r="D458" s="6">
        <v>4.28</v>
      </c>
      <c r="J458" s="123">
        <v>8.56</v>
      </c>
      <c r="L458" s="127">
        <f t="shared" si="40"/>
        <v>10.44</v>
      </c>
      <c r="N458" t="str">
        <f>IFERROR(VLOOKUP(B458,stariCEnik!$B$6:$V$306,2,FALSE),REPLACE(B458,1,3,"MMI"))</f>
        <v>MMI007</v>
      </c>
      <c r="O458" s="120" t="s">
        <v>1411</v>
      </c>
      <c r="P458" s="122">
        <f t="shared" si="37"/>
        <v>1</v>
      </c>
      <c r="Q458">
        <f t="shared" si="38"/>
        <v>8.56</v>
      </c>
      <c r="R458">
        <f t="shared" si="39"/>
        <v>8.99</v>
      </c>
      <c r="S458" s="10"/>
    </row>
    <row r="459" spans="1:19" ht="94.95" customHeight="1">
      <c r="A459" s="10"/>
      <c r="B459" s="6" t="s">
        <v>1412</v>
      </c>
      <c r="C459" s="165" t="s">
        <v>1410</v>
      </c>
      <c r="D459" s="6">
        <v>8.19</v>
      </c>
      <c r="J459" s="123">
        <v>16.38</v>
      </c>
      <c r="L459" s="127">
        <f t="shared" si="40"/>
        <v>19.98</v>
      </c>
      <c r="N459" t="str">
        <f>IFERROR(VLOOKUP(B459,stariCEnik!$B$6:$V$306,2,FALSE),REPLACE(B459,1,3,"MMI"))</f>
        <v>MMI008</v>
      </c>
      <c r="O459" s="120" t="s">
        <v>1413</v>
      </c>
      <c r="P459" s="122">
        <f t="shared" si="37"/>
        <v>1</v>
      </c>
      <c r="Q459">
        <f t="shared" si="38"/>
        <v>16.38</v>
      </c>
      <c r="R459">
        <f t="shared" si="39"/>
        <v>17.2</v>
      </c>
      <c r="S459" s="10"/>
    </row>
    <row r="460" spans="1:19" ht="94.95" customHeight="1">
      <c r="A460" s="10"/>
      <c r="B460" s="6" t="s">
        <v>1414</v>
      </c>
      <c r="C460" s="165" t="s">
        <v>1415</v>
      </c>
      <c r="D460" s="6">
        <v>4.28</v>
      </c>
      <c r="J460" s="123">
        <v>8.56</v>
      </c>
      <c r="L460" s="127">
        <f t="shared" si="40"/>
        <v>10.44</v>
      </c>
      <c r="N460" t="str">
        <f>IFERROR(VLOOKUP(B460,stariCEnik!$B$6:$V$306,2,FALSE),REPLACE(B460,1,3,"MMI"))</f>
        <v>MMI009</v>
      </c>
      <c r="O460" s="120" t="s">
        <v>1416</v>
      </c>
      <c r="P460" s="122">
        <f t="shared" si="37"/>
        <v>1</v>
      </c>
      <c r="Q460">
        <f t="shared" si="38"/>
        <v>8.56</v>
      </c>
      <c r="R460">
        <f t="shared" si="39"/>
        <v>8.99</v>
      </c>
      <c r="S460" s="10"/>
    </row>
    <row r="461" spans="1:19" ht="94.95" customHeight="1">
      <c r="A461" s="10"/>
      <c r="B461" s="6" t="s">
        <v>1417</v>
      </c>
      <c r="C461" s="165" t="s">
        <v>1418</v>
      </c>
      <c r="D461" s="6">
        <v>8.19</v>
      </c>
      <c r="J461" s="123">
        <v>16.38</v>
      </c>
      <c r="L461" s="127">
        <f t="shared" si="40"/>
        <v>19.98</v>
      </c>
      <c r="N461" t="str">
        <f>IFERROR(VLOOKUP(B461,stariCEnik!$B$6:$V$306,2,FALSE),REPLACE(B461,1,3,"MMI"))</f>
        <v>MMI010</v>
      </c>
      <c r="O461" s="120" t="s">
        <v>1419</v>
      </c>
      <c r="P461" s="122">
        <f t="shared" si="37"/>
        <v>1</v>
      </c>
      <c r="Q461">
        <f t="shared" si="38"/>
        <v>16.38</v>
      </c>
      <c r="R461">
        <f t="shared" si="39"/>
        <v>17.2</v>
      </c>
      <c r="S461" s="10"/>
    </row>
    <row r="462" spans="1:19" ht="94.95" customHeight="1">
      <c r="A462" s="10"/>
      <c r="B462" s="6" t="s">
        <v>1420</v>
      </c>
      <c r="C462" s="165" t="s">
        <v>1421</v>
      </c>
      <c r="D462" s="6">
        <v>2.2799999999999998</v>
      </c>
      <c r="J462" s="123">
        <v>4.5599999999999996</v>
      </c>
      <c r="L462" s="127">
        <f t="shared" si="40"/>
        <v>5.56</v>
      </c>
      <c r="N462" t="str">
        <f>IFERROR(VLOOKUP(B462,stariCEnik!$B$6:$V$306,2,FALSE),REPLACE(B462,1,3,"MMI"))</f>
        <v>MMI011</v>
      </c>
      <c r="O462" s="120" t="s">
        <v>1422</v>
      </c>
      <c r="P462" s="122">
        <f t="shared" si="37"/>
        <v>1</v>
      </c>
      <c r="Q462">
        <f t="shared" si="38"/>
        <v>4.5599999999999996</v>
      </c>
      <c r="R462">
        <f t="shared" si="39"/>
        <v>4.79</v>
      </c>
      <c r="S462" s="10"/>
    </row>
    <row r="463" spans="1:19" ht="94.95" customHeight="1">
      <c r="A463" s="10"/>
      <c r="B463" s="6" t="s">
        <v>1423</v>
      </c>
      <c r="C463" s="165" t="s">
        <v>1421</v>
      </c>
      <c r="D463" s="6">
        <v>4.28</v>
      </c>
      <c r="J463" s="123">
        <v>8.56</v>
      </c>
      <c r="L463" s="127">
        <f t="shared" si="40"/>
        <v>10.44</v>
      </c>
      <c r="N463" t="str">
        <f>IFERROR(VLOOKUP(B463,stariCEnik!$B$6:$V$306,2,FALSE),REPLACE(B463,1,3,"MMI"))</f>
        <v>MMI012</v>
      </c>
      <c r="O463" s="120" t="s">
        <v>1424</v>
      </c>
      <c r="P463" s="122">
        <f t="shared" si="37"/>
        <v>1</v>
      </c>
      <c r="Q463">
        <f t="shared" si="38"/>
        <v>8.56</v>
      </c>
      <c r="R463">
        <f t="shared" si="39"/>
        <v>8.99</v>
      </c>
      <c r="S463" s="10"/>
    </row>
    <row r="464" spans="1:19" ht="94.95" customHeight="1">
      <c r="A464" s="10"/>
      <c r="B464" s="6" t="s">
        <v>1425</v>
      </c>
      <c r="C464" s="165" t="s">
        <v>1426</v>
      </c>
      <c r="D464" s="6">
        <v>4.28</v>
      </c>
      <c r="J464" s="123">
        <v>8.56</v>
      </c>
      <c r="L464" s="127">
        <f t="shared" si="40"/>
        <v>10.44</v>
      </c>
      <c r="N464" t="str">
        <f>IFERROR(VLOOKUP(B464,stariCEnik!$B$6:$V$306,2,FALSE),REPLACE(B464,1,3,"MMI"))</f>
        <v>MMI013</v>
      </c>
      <c r="O464" s="120" t="s">
        <v>1427</v>
      </c>
      <c r="P464" s="122">
        <f t="shared" si="37"/>
        <v>1</v>
      </c>
      <c r="Q464">
        <f t="shared" si="38"/>
        <v>8.56</v>
      </c>
      <c r="R464">
        <f t="shared" si="39"/>
        <v>8.99</v>
      </c>
      <c r="S464" s="10"/>
    </row>
    <row r="465" spans="1:19" ht="94.95" customHeight="1">
      <c r="A465" s="10"/>
      <c r="B465" s="6" t="s">
        <v>1428</v>
      </c>
      <c r="C465" s="165" t="s">
        <v>1429</v>
      </c>
      <c r="D465" s="6">
        <v>6.88</v>
      </c>
      <c r="J465" s="123">
        <v>13.76</v>
      </c>
      <c r="L465" s="127">
        <f t="shared" si="40"/>
        <v>16.79</v>
      </c>
      <c r="N465" t="str">
        <f>IFERROR(VLOOKUP(B465,stariCEnik!$B$6:$V$306,2,FALSE),REPLACE(B465,1,3,"MMI"))</f>
        <v>MMI014</v>
      </c>
      <c r="O465" s="120" t="s">
        <v>1430</v>
      </c>
      <c r="P465" s="122">
        <f t="shared" si="37"/>
        <v>1</v>
      </c>
      <c r="Q465">
        <f t="shared" si="38"/>
        <v>13.76</v>
      </c>
      <c r="R465">
        <f t="shared" si="39"/>
        <v>14.45</v>
      </c>
      <c r="S465" s="10"/>
    </row>
    <row r="466" spans="1:19" ht="94.95" customHeight="1">
      <c r="A466" s="10"/>
      <c r="B466" s="6" t="s">
        <v>1431</v>
      </c>
      <c r="C466" s="165" t="s">
        <v>1432</v>
      </c>
      <c r="D466" s="6">
        <v>8.58</v>
      </c>
      <c r="J466" s="123">
        <v>17.16</v>
      </c>
      <c r="L466" s="127">
        <f t="shared" si="40"/>
        <v>20.94</v>
      </c>
      <c r="N466" t="str">
        <f>IFERROR(VLOOKUP(B466,stariCEnik!$B$6:$V$306,2,FALSE),REPLACE(B466,1,3,"MMI"))</f>
        <v>MMI015</v>
      </c>
      <c r="O466" s="120" t="s">
        <v>1433</v>
      </c>
      <c r="P466" s="122">
        <f t="shared" si="37"/>
        <v>1</v>
      </c>
      <c r="Q466">
        <f t="shared" si="38"/>
        <v>17.16</v>
      </c>
      <c r="R466">
        <f t="shared" si="39"/>
        <v>18.02</v>
      </c>
      <c r="S466" s="10"/>
    </row>
    <row r="467" spans="1:19" ht="94.95" customHeight="1">
      <c r="A467" s="10"/>
      <c r="B467" s="6" t="s">
        <v>1434</v>
      </c>
      <c r="C467" s="165" t="s">
        <v>1435</v>
      </c>
      <c r="D467" s="6">
        <v>10.28</v>
      </c>
      <c r="J467" s="123">
        <v>20.56</v>
      </c>
      <c r="L467" s="127">
        <f t="shared" si="40"/>
        <v>25.08</v>
      </c>
      <c r="N467" t="str">
        <f>IFERROR(VLOOKUP(B467,stariCEnik!$B$6:$V$306,2,FALSE),REPLACE(B467,1,3,"MMI"))</f>
        <v>MMI016</v>
      </c>
      <c r="O467" s="120" t="s">
        <v>1436</v>
      </c>
      <c r="P467" s="122">
        <f t="shared" si="37"/>
        <v>1</v>
      </c>
      <c r="Q467">
        <f t="shared" si="38"/>
        <v>20.56</v>
      </c>
      <c r="R467">
        <f t="shared" si="39"/>
        <v>21.59</v>
      </c>
      <c r="S467" s="10"/>
    </row>
    <row r="468" spans="1:19" ht="94.95" customHeight="1">
      <c r="A468" s="10"/>
      <c r="B468" s="6" t="s">
        <v>1437</v>
      </c>
      <c r="C468" s="167" t="s">
        <v>1438</v>
      </c>
      <c r="D468" s="6">
        <v>4.28</v>
      </c>
      <c r="J468" s="123">
        <v>8.56</v>
      </c>
      <c r="L468" s="127">
        <f t="shared" si="40"/>
        <v>10.44</v>
      </c>
      <c r="N468" t="str">
        <f>IFERROR(VLOOKUP(B468,stariCEnik!$B$6:$V$306,2,FALSE),REPLACE(B468,1,3,"MMI"))</f>
        <v>MMI017</v>
      </c>
      <c r="O468" s="120" t="s">
        <v>1439</v>
      </c>
      <c r="P468" s="122">
        <f t="shared" si="37"/>
        <v>1</v>
      </c>
      <c r="Q468">
        <f t="shared" si="38"/>
        <v>8.56</v>
      </c>
      <c r="R468">
        <f t="shared" si="39"/>
        <v>8.99</v>
      </c>
      <c r="S468" s="10"/>
    </row>
    <row r="469" spans="1:19" ht="94.95" customHeight="1">
      <c r="A469" s="10"/>
      <c r="B469" s="6" t="s">
        <v>1440</v>
      </c>
      <c r="C469" s="165" t="s">
        <v>1441</v>
      </c>
      <c r="D469" s="6">
        <v>6.88</v>
      </c>
      <c r="J469" s="123">
        <v>13.76</v>
      </c>
      <c r="L469" s="127">
        <f t="shared" si="40"/>
        <v>16.79</v>
      </c>
      <c r="N469" t="str">
        <f>IFERROR(VLOOKUP(B469,stariCEnik!$B$6:$V$306,2,FALSE),REPLACE(B469,1,3,"MMI"))</f>
        <v>MMI018</v>
      </c>
      <c r="O469" s="120" t="s">
        <v>1442</v>
      </c>
      <c r="P469" s="122">
        <f t="shared" si="37"/>
        <v>1</v>
      </c>
      <c r="Q469">
        <f t="shared" si="38"/>
        <v>13.76</v>
      </c>
      <c r="R469">
        <f t="shared" si="39"/>
        <v>14.45</v>
      </c>
      <c r="S469" s="10"/>
    </row>
    <row r="470" spans="1:19" ht="94.95" customHeight="1">
      <c r="A470" s="10"/>
      <c r="B470" s="6" t="s">
        <v>1443</v>
      </c>
      <c r="C470" s="165" t="s">
        <v>1444</v>
      </c>
      <c r="D470" s="6">
        <v>8.58</v>
      </c>
      <c r="J470" s="123">
        <v>17.16</v>
      </c>
      <c r="L470" s="127">
        <f t="shared" si="40"/>
        <v>20.94</v>
      </c>
      <c r="N470" t="str">
        <f>IFERROR(VLOOKUP(B470,stariCEnik!$B$6:$V$306,2,FALSE),REPLACE(B470,1,3,"MMI"))</f>
        <v>MMI019</v>
      </c>
      <c r="O470" s="120" t="s">
        <v>1445</v>
      </c>
      <c r="P470" s="122">
        <f t="shared" si="37"/>
        <v>1</v>
      </c>
      <c r="Q470">
        <f t="shared" si="38"/>
        <v>17.16</v>
      </c>
      <c r="R470">
        <f t="shared" si="39"/>
        <v>18.02</v>
      </c>
      <c r="S470" s="10"/>
    </row>
    <row r="471" spans="1:19" ht="94.95" customHeight="1">
      <c r="A471" s="10"/>
      <c r="B471" s="6" t="s">
        <v>1446</v>
      </c>
      <c r="C471" s="165" t="s">
        <v>1447</v>
      </c>
      <c r="D471" s="6">
        <v>10.28</v>
      </c>
      <c r="J471" s="123">
        <v>20.56</v>
      </c>
      <c r="L471" s="127">
        <f t="shared" si="40"/>
        <v>25.08</v>
      </c>
      <c r="N471" t="str">
        <f>IFERROR(VLOOKUP(B471,stariCEnik!$B$6:$V$306,2,FALSE),REPLACE(B471,1,3,"MMI"))</f>
        <v>MMI020</v>
      </c>
      <c r="O471" s="120" t="s">
        <v>1448</v>
      </c>
      <c r="P471" s="122">
        <f t="shared" si="37"/>
        <v>1</v>
      </c>
      <c r="Q471">
        <f t="shared" si="38"/>
        <v>20.56</v>
      </c>
      <c r="R471">
        <f t="shared" si="39"/>
        <v>21.59</v>
      </c>
      <c r="S471" s="10"/>
    </row>
    <row r="472" spans="1:19" ht="94.95" customHeight="1">
      <c r="A472" s="10"/>
      <c r="B472" s="6" t="s">
        <v>1449</v>
      </c>
      <c r="C472" s="165" t="s">
        <v>1450</v>
      </c>
      <c r="D472" s="6">
        <v>4.28</v>
      </c>
      <c r="J472" s="123">
        <v>8.56</v>
      </c>
      <c r="L472" s="127">
        <f t="shared" si="40"/>
        <v>10.44</v>
      </c>
      <c r="N472" t="str">
        <f>IFERROR(VLOOKUP(B472,stariCEnik!$B$6:$V$306,2,FALSE),REPLACE(B472,1,3,"MMI"))</f>
        <v>MMI021</v>
      </c>
      <c r="O472" s="120" t="s">
        <v>1451</v>
      </c>
      <c r="P472" s="122">
        <f t="shared" si="37"/>
        <v>1</v>
      </c>
      <c r="Q472">
        <f t="shared" si="38"/>
        <v>8.56</v>
      </c>
      <c r="R472">
        <f t="shared" si="39"/>
        <v>8.99</v>
      </c>
      <c r="S472" s="10"/>
    </row>
    <row r="473" spans="1:19" ht="94.95" customHeight="1">
      <c r="A473" s="10"/>
      <c r="B473" s="6" t="s">
        <v>1452</v>
      </c>
      <c r="C473" s="165" t="s">
        <v>1453</v>
      </c>
      <c r="D473" s="6">
        <v>6.88</v>
      </c>
      <c r="J473" s="123">
        <v>13.76</v>
      </c>
      <c r="L473" s="127">
        <f t="shared" si="40"/>
        <v>16.79</v>
      </c>
      <c r="N473" t="str">
        <f>IFERROR(VLOOKUP(B473,stariCEnik!$B$6:$V$306,2,FALSE),REPLACE(B473,1,3,"MMI"))</f>
        <v>MMI022</v>
      </c>
      <c r="O473" s="120" t="s">
        <v>1454</v>
      </c>
      <c r="P473" s="122">
        <f t="shared" si="37"/>
        <v>1</v>
      </c>
      <c r="Q473">
        <f t="shared" si="38"/>
        <v>13.76</v>
      </c>
      <c r="R473">
        <f t="shared" si="39"/>
        <v>14.45</v>
      </c>
      <c r="S473" s="10"/>
    </row>
    <row r="474" spans="1:19" ht="94.95" customHeight="1">
      <c r="A474" s="10"/>
      <c r="B474" s="6" t="s">
        <v>1455</v>
      </c>
      <c r="C474" s="165" t="s">
        <v>1456</v>
      </c>
      <c r="D474" s="6">
        <v>8.58</v>
      </c>
      <c r="J474" s="123">
        <v>17.16</v>
      </c>
      <c r="L474" s="127">
        <f t="shared" si="40"/>
        <v>20.94</v>
      </c>
      <c r="N474" t="str">
        <f>IFERROR(VLOOKUP(B474,stariCEnik!$B$6:$V$306,2,FALSE),REPLACE(B474,1,3,"MMI"))</f>
        <v>MMI023</v>
      </c>
      <c r="O474" s="120" t="s">
        <v>1457</v>
      </c>
      <c r="P474" s="122">
        <f t="shared" si="37"/>
        <v>1</v>
      </c>
      <c r="Q474">
        <f t="shared" si="38"/>
        <v>17.16</v>
      </c>
      <c r="R474">
        <f t="shared" si="39"/>
        <v>18.02</v>
      </c>
      <c r="S474" s="10"/>
    </row>
    <row r="475" spans="1:19" ht="94.95" customHeight="1">
      <c r="A475" s="10"/>
      <c r="B475" s="6" t="s">
        <v>1458</v>
      </c>
      <c r="C475" s="165" t="s">
        <v>1459</v>
      </c>
      <c r="D475" s="6">
        <v>10.28</v>
      </c>
      <c r="J475" s="123">
        <v>20.56</v>
      </c>
      <c r="L475" s="127">
        <f t="shared" si="40"/>
        <v>25.08</v>
      </c>
      <c r="N475" t="str">
        <f>IFERROR(VLOOKUP(B475,stariCEnik!$B$6:$V$306,2,FALSE),REPLACE(B475,1,3,"MMI"))</f>
        <v>MMI024</v>
      </c>
      <c r="O475" s="120" t="s">
        <v>1460</v>
      </c>
      <c r="P475" s="122">
        <f t="shared" si="37"/>
        <v>1</v>
      </c>
      <c r="Q475">
        <f t="shared" si="38"/>
        <v>20.56</v>
      </c>
      <c r="R475">
        <f t="shared" si="39"/>
        <v>21.59</v>
      </c>
      <c r="S475" s="10"/>
    </row>
    <row r="476" spans="1:19" ht="94.95" customHeight="1">
      <c r="A476" s="10"/>
      <c r="B476" s="6" t="s">
        <v>1461</v>
      </c>
      <c r="C476" s="165" t="s">
        <v>1462</v>
      </c>
      <c r="D476" s="6">
        <v>4.28</v>
      </c>
      <c r="J476" s="123">
        <v>8.56</v>
      </c>
      <c r="L476" s="127">
        <f t="shared" si="40"/>
        <v>10.44</v>
      </c>
      <c r="N476" t="str">
        <f>IFERROR(VLOOKUP(B476,stariCEnik!$B$6:$V$306,2,FALSE),REPLACE(B476,1,3,"MMI"))</f>
        <v>MMI025</v>
      </c>
      <c r="O476" s="120" t="s">
        <v>1463</v>
      </c>
      <c r="P476" s="122">
        <f t="shared" si="37"/>
        <v>1</v>
      </c>
      <c r="Q476">
        <f t="shared" si="38"/>
        <v>8.56</v>
      </c>
      <c r="R476">
        <f t="shared" si="39"/>
        <v>8.99</v>
      </c>
      <c r="S476" s="10"/>
    </row>
    <row r="477" spans="1:19" ht="94.95" customHeight="1">
      <c r="A477" s="10"/>
      <c r="B477" s="6" t="s">
        <v>1464</v>
      </c>
      <c r="C477" s="165" t="s">
        <v>1465</v>
      </c>
      <c r="D477" s="6">
        <v>6.88</v>
      </c>
      <c r="J477" s="123">
        <v>13.76</v>
      </c>
      <c r="L477" s="127">
        <f t="shared" si="40"/>
        <v>16.79</v>
      </c>
      <c r="N477" t="str">
        <f>IFERROR(VLOOKUP(B477,stariCEnik!$B$6:$V$306,2,FALSE),REPLACE(B477,1,3,"MMI"))</f>
        <v>MMI026</v>
      </c>
      <c r="O477" s="120" t="s">
        <v>1466</v>
      </c>
      <c r="P477" s="122">
        <f t="shared" si="37"/>
        <v>1</v>
      </c>
      <c r="Q477">
        <f t="shared" si="38"/>
        <v>13.76</v>
      </c>
      <c r="R477">
        <f t="shared" si="39"/>
        <v>14.45</v>
      </c>
      <c r="S477" s="10"/>
    </row>
    <row r="478" spans="1:19" ht="94.95" customHeight="1">
      <c r="A478" s="10"/>
      <c r="B478" s="6" t="s">
        <v>1467</v>
      </c>
      <c r="C478" s="165" t="s">
        <v>1468</v>
      </c>
      <c r="D478" s="6">
        <v>8.58</v>
      </c>
      <c r="J478" s="123">
        <v>17.16</v>
      </c>
      <c r="L478" s="127">
        <f t="shared" si="40"/>
        <v>20.94</v>
      </c>
      <c r="N478" t="str">
        <f>IFERROR(VLOOKUP(B478,stariCEnik!$B$6:$V$306,2,FALSE),REPLACE(B478,1,3,"MMI"))</f>
        <v>MMI027</v>
      </c>
      <c r="O478" s="120" t="s">
        <v>1469</v>
      </c>
      <c r="P478" s="122">
        <f t="shared" si="37"/>
        <v>1</v>
      </c>
      <c r="Q478">
        <f t="shared" si="38"/>
        <v>17.16</v>
      </c>
      <c r="R478">
        <f t="shared" si="39"/>
        <v>18.02</v>
      </c>
      <c r="S478" s="10"/>
    </row>
    <row r="479" spans="1:19" ht="94.95" customHeight="1">
      <c r="A479" s="10"/>
      <c r="B479" s="6" t="s">
        <v>1470</v>
      </c>
      <c r="C479" s="165" t="s">
        <v>1471</v>
      </c>
      <c r="D479" s="6">
        <v>10.28</v>
      </c>
      <c r="J479" s="123">
        <v>20.56</v>
      </c>
      <c r="L479" s="127">
        <f t="shared" si="40"/>
        <v>25.08</v>
      </c>
      <c r="N479" t="str">
        <f>IFERROR(VLOOKUP(B479,stariCEnik!$B$6:$V$306,2,FALSE),REPLACE(B479,1,3,"MMI"))</f>
        <v>MMI028</v>
      </c>
      <c r="O479" s="120" t="s">
        <v>1472</v>
      </c>
      <c r="P479" s="122">
        <f t="shared" si="37"/>
        <v>1</v>
      </c>
      <c r="Q479">
        <f t="shared" si="38"/>
        <v>20.56</v>
      </c>
      <c r="R479">
        <f t="shared" si="39"/>
        <v>21.59</v>
      </c>
      <c r="S479" s="10"/>
    </row>
    <row r="480" spans="1:19" ht="94.95" customHeight="1">
      <c r="A480" s="10"/>
      <c r="B480" s="6" t="s">
        <v>1473</v>
      </c>
      <c r="C480" s="165" t="s">
        <v>1474</v>
      </c>
      <c r="D480" s="6">
        <v>8.58</v>
      </c>
      <c r="J480" s="123">
        <v>17.16</v>
      </c>
      <c r="L480" s="127">
        <f t="shared" si="40"/>
        <v>20.94</v>
      </c>
      <c r="N480" t="str">
        <f>IFERROR(VLOOKUP(B480,stariCEnik!$B$6:$V$306,2,FALSE),REPLACE(B480,1,3,"MMI"))</f>
        <v>MMI029</v>
      </c>
      <c r="O480" s="120" t="s">
        <v>1475</v>
      </c>
      <c r="P480" s="122">
        <f t="shared" si="37"/>
        <v>1</v>
      </c>
      <c r="Q480">
        <f t="shared" si="38"/>
        <v>17.16</v>
      </c>
      <c r="R480">
        <f t="shared" si="39"/>
        <v>18.02</v>
      </c>
      <c r="S480" s="10"/>
    </row>
    <row r="481" spans="1:19" ht="94.95" customHeight="1">
      <c r="A481" s="10"/>
      <c r="B481" s="6" t="s">
        <v>1476</v>
      </c>
      <c r="C481" s="165" t="s">
        <v>1477</v>
      </c>
      <c r="D481" s="6">
        <v>4.28</v>
      </c>
      <c r="J481" s="123">
        <v>8.56</v>
      </c>
      <c r="L481" s="127">
        <f t="shared" si="40"/>
        <v>10.44</v>
      </c>
      <c r="N481" t="str">
        <f>IFERROR(VLOOKUP(B481,stariCEnik!$B$6:$V$306,2,FALSE),REPLACE(B481,1,3,"MMI"))</f>
        <v>MMI030</v>
      </c>
      <c r="O481" s="120" t="s">
        <v>1478</v>
      </c>
      <c r="P481" s="122">
        <f t="shared" si="37"/>
        <v>1</v>
      </c>
      <c r="Q481">
        <f t="shared" si="38"/>
        <v>8.56</v>
      </c>
      <c r="R481">
        <f t="shared" si="39"/>
        <v>8.99</v>
      </c>
      <c r="S481" s="10"/>
    </row>
    <row r="482" spans="1:19" ht="94.95" customHeight="1">
      <c r="A482" s="10"/>
      <c r="B482" s="6" t="s">
        <v>1479</v>
      </c>
      <c r="C482" s="165" t="s">
        <v>1480</v>
      </c>
      <c r="D482" s="6">
        <v>2.88</v>
      </c>
      <c r="J482" s="123">
        <v>5.76</v>
      </c>
      <c r="L482" s="127">
        <f t="shared" si="40"/>
        <v>7.03</v>
      </c>
      <c r="N482" t="str">
        <f>IFERROR(VLOOKUP(B482,stariCEnik!$B$6:$V$306,2,FALSE),REPLACE(B482,1,3,"MMI"))</f>
        <v>MMI031</v>
      </c>
      <c r="O482" s="120" t="s">
        <v>1481</v>
      </c>
      <c r="P482" s="122">
        <f t="shared" si="37"/>
        <v>1</v>
      </c>
      <c r="Q482">
        <f t="shared" si="38"/>
        <v>5.76</v>
      </c>
      <c r="R482">
        <f t="shared" si="39"/>
        <v>6.05</v>
      </c>
      <c r="S482" s="165" t="s">
        <v>1482</v>
      </c>
    </row>
    <row r="483" spans="1:19" ht="94.95" customHeight="1">
      <c r="A483" s="10"/>
      <c r="B483" s="6" t="s">
        <v>1483</v>
      </c>
      <c r="C483" s="165" t="s">
        <v>1480</v>
      </c>
      <c r="D483" s="6">
        <v>2.88</v>
      </c>
      <c r="J483" s="123">
        <v>5.76</v>
      </c>
      <c r="L483" s="127">
        <f t="shared" si="40"/>
        <v>7.03</v>
      </c>
      <c r="N483" t="str">
        <f>IFERROR(VLOOKUP(B483,stariCEnik!$B$6:$V$306,2,FALSE),REPLACE(B483,1,3,"MMI"))</f>
        <v>MMI032</v>
      </c>
      <c r="O483" s="120" t="s">
        <v>1484</v>
      </c>
      <c r="P483" s="122">
        <f t="shared" si="37"/>
        <v>1</v>
      </c>
      <c r="Q483">
        <f t="shared" si="38"/>
        <v>5.76</v>
      </c>
      <c r="R483">
        <f t="shared" si="39"/>
        <v>6.05</v>
      </c>
      <c r="S483" s="165" t="s">
        <v>1482</v>
      </c>
    </row>
  </sheetData>
  <mergeCells count="3">
    <mergeCell ref="A2:A3"/>
    <mergeCell ref="A8:A9"/>
    <mergeCell ref="A258:A259"/>
  </mergeCells>
  <pageMargins left="0.75" right="0.75" top="0.79000000000000015" bottom="0.98" header="0.51" footer="0.51"/>
  <pageSetup paperSize="9" orientation="portrait" horizontalDpi="4294967293" r:id="rId1"/>
  <headerFooter scaleWithDoc="0"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53E0-3C27-4356-9B53-46FB8E2D447B}">
  <dimension ref="A1:J34"/>
  <sheetViews>
    <sheetView workbookViewId="0">
      <selection activeCell="J34" sqref="J3:J34"/>
    </sheetView>
  </sheetViews>
  <sheetFormatPr defaultColWidth="8.09765625" defaultRowHeight="15.6"/>
  <cols>
    <col min="1" max="1" width="19.69921875" customWidth="1"/>
    <col min="3" max="3" width="11" customWidth="1"/>
  </cols>
  <sheetData>
    <row r="1" spans="1:10" ht="36" customHeight="1">
      <c r="A1" s="124" t="s">
        <v>1485</v>
      </c>
      <c r="G1" t="s">
        <v>1486</v>
      </c>
    </row>
    <row r="2" spans="1:10" ht="31.2">
      <c r="A2" s="168" t="s">
        <v>1487</v>
      </c>
      <c r="B2" s="125"/>
      <c r="C2" s="168" t="s">
        <v>1488</v>
      </c>
      <c r="D2" s="126" t="s">
        <v>35</v>
      </c>
      <c r="E2" s="126" t="s">
        <v>37</v>
      </c>
      <c r="G2" s="169" t="s">
        <v>27</v>
      </c>
      <c r="H2" s="170" t="s">
        <v>28</v>
      </c>
      <c r="I2" s="169" t="s">
        <v>1489</v>
      </c>
      <c r="J2" s="170" t="s">
        <v>1490</v>
      </c>
    </row>
    <row r="3" spans="1:10" ht="102" customHeight="1">
      <c r="A3" s="10"/>
      <c r="B3" s="165" t="s">
        <v>1388</v>
      </c>
      <c r="C3" s="165" t="s">
        <v>1390</v>
      </c>
      <c r="D3">
        <v>113.76</v>
      </c>
      <c r="E3">
        <v>138.79</v>
      </c>
      <c r="G3" s="6" t="s">
        <v>1387</v>
      </c>
      <c r="H3" s="165" t="s">
        <v>1388</v>
      </c>
      <c r="I3" s="165" t="s">
        <v>1390</v>
      </c>
      <c r="J3" s="6">
        <v>56.88</v>
      </c>
    </row>
    <row r="4" spans="1:10" ht="94.95" customHeight="1">
      <c r="A4" s="10"/>
      <c r="B4" s="165" t="s">
        <v>1392</v>
      </c>
      <c r="C4" s="10" t="s">
        <v>1394</v>
      </c>
      <c r="D4">
        <v>30.96</v>
      </c>
      <c r="E4">
        <v>37.770000000000003</v>
      </c>
      <c r="G4" s="6" t="s">
        <v>1391</v>
      </c>
      <c r="H4" s="165" t="s">
        <v>1392</v>
      </c>
      <c r="I4" s="10" t="s">
        <v>1394</v>
      </c>
      <c r="J4" s="6">
        <v>15.48</v>
      </c>
    </row>
    <row r="5" spans="1:10" ht="109.2" customHeight="1">
      <c r="A5" s="10"/>
      <c r="B5" s="165" t="s">
        <v>1396</v>
      </c>
      <c r="C5" s="10" t="s">
        <v>1398</v>
      </c>
      <c r="D5">
        <v>27.76</v>
      </c>
      <c r="E5">
        <v>33.869999999999997</v>
      </c>
      <c r="G5" s="6" t="s">
        <v>1395</v>
      </c>
      <c r="H5" s="165" t="s">
        <v>1396</v>
      </c>
      <c r="I5" s="10" t="s">
        <v>1398</v>
      </c>
      <c r="J5" s="6">
        <v>13.88</v>
      </c>
    </row>
    <row r="6" spans="1:10" ht="94.95" customHeight="1">
      <c r="A6" s="10"/>
      <c r="B6" s="167" t="s">
        <v>1400</v>
      </c>
      <c r="C6" s="10" t="s">
        <v>1402</v>
      </c>
      <c r="D6">
        <v>23.76</v>
      </c>
      <c r="E6">
        <v>28.99</v>
      </c>
      <c r="G6" s="6" t="s">
        <v>1399</v>
      </c>
      <c r="H6" s="165" t="s">
        <v>1400</v>
      </c>
      <c r="I6" s="10" t="s">
        <v>1402</v>
      </c>
      <c r="J6" s="6">
        <v>11.88</v>
      </c>
    </row>
    <row r="7" spans="1:10" ht="82.95" customHeight="1">
      <c r="A7" s="10"/>
      <c r="B7" s="165" t="s">
        <v>1404</v>
      </c>
      <c r="C7" s="10"/>
      <c r="D7">
        <v>8.56</v>
      </c>
      <c r="E7">
        <v>10.44</v>
      </c>
      <c r="G7" s="6" t="s">
        <v>1403</v>
      </c>
      <c r="H7" s="165" t="s">
        <v>1404</v>
      </c>
      <c r="I7" s="10"/>
      <c r="J7" s="6">
        <v>4.28</v>
      </c>
    </row>
    <row r="8" spans="1:10" ht="79.2" customHeight="1">
      <c r="A8" s="10"/>
      <c r="B8" s="165" t="s">
        <v>1407</v>
      </c>
      <c r="C8" s="10"/>
      <c r="D8">
        <v>16.38</v>
      </c>
      <c r="E8">
        <v>19.98</v>
      </c>
      <c r="G8" s="6" t="s">
        <v>1406</v>
      </c>
      <c r="H8" s="165" t="s">
        <v>1407</v>
      </c>
      <c r="I8" s="10"/>
      <c r="J8" s="6">
        <v>8.19</v>
      </c>
    </row>
    <row r="9" spans="1:10" ht="91.95" customHeight="1">
      <c r="A9" s="10"/>
      <c r="B9" s="165" t="s">
        <v>1410</v>
      </c>
      <c r="C9" s="10"/>
      <c r="D9">
        <v>8.56</v>
      </c>
      <c r="E9">
        <v>10.44</v>
      </c>
      <c r="G9" s="6" t="s">
        <v>1409</v>
      </c>
      <c r="H9" s="165" t="s">
        <v>1410</v>
      </c>
      <c r="I9" s="10"/>
      <c r="J9" s="6">
        <v>4.28</v>
      </c>
    </row>
    <row r="10" spans="1:10" ht="96" customHeight="1">
      <c r="A10" s="10"/>
      <c r="B10" s="165" t="s">
        <v>1410</v>
      </c>
      <c r="C10" s="10"/>
      <c r="D10">
        <v>16.38</v>
      </c>
      <c r="E10">
        <v>19.98</v>
      </c>
      <c r="G10" s="6" t="s">
        <v>1412</v>
      </c>
      <c r="H10" s="165" t="s">
        <v>1410</v>
      </c>
      <c r="I10" s="10"/>
      <c r="J10" s="6">
        <v>8.19</v>
      </c>
    </row>
    <row r="11" spans="1:10" ht="93" customHeight="1">
      <c r="A11" s="10"/>
      <c r="B11" s="165" t="s">
        <v>1415</v>
      </c>
      <c r="C11" s="10"/>
      <c r="D11">
        <v>8.56</v>
      </c>
      <c r="E11">
        <v>10.44</v>
      </c>
      <c r="G11" s="6" t="s">
        <v>1414</v>
      </c>
      <c r="H11" s="165" t="s">
        <v>1415</v>
      </c>
      <c r="I11" s="10"/>
      <c r="J11" s="6">
        <v>4.28</v>
      </c>
    </row>
    <row r="12" spans="1:10" ht="93" customHeight="1">
      <c r="A12" s="10"/>
      <c r="B12" s="165" t="s">
        <v>1418</v>
      </c>
      <c r="C12" s="10"/>
      <c r="D12">
        <v>16.38</v>
      </c>
      <c r="E12">
        <v>19.98</v>
      </c>
      <c r="G12" s="6" t="s">
        <v>1417</v>
      </c>
      <c r="H12" s="165" t="s">
        <v>1418</v>
      </c>
      <c r="I12" s="10"/>
      <c r="J12" s="6">
        <v>8.19</v>
      </c>
    </row>
    <row r="13" spans="1:10" ht="93" customHeight="1">
      <c r="A13" s="10"/>
      <c r="B13" s="165" t="s">
        <v>1421</v>
      </c>
      <c r="C13" s="10"/>
      <c r="D13">
        <v>4.5599999999999996</v>
      </c>
      <c r="E13">
        <v>5.56</v>
      </c>
      <c r="G13" s="6" t="s">
        <v>1420</v>
      </c>
      <c r="H13" s="165" t="s">
        <v>1421</v>
      </c>
      <c r="I13" s="10"/>
      <c r="J13" s="6">
        <v>2.2799999999999998</v>
      </c>
    </row>
    <row r="14" spans="1:10" ht="93" customHeight="1">
      <c r="A14" s="10"/>
      <c r="B14" s="165" t="s">
        <v>1421</v>
      </c>
      <c r="C14" s="10"/>
      <c r="D14">
        <v>8.56</v>
      </c>
      <c r="E14">
        <v>10.44</v>
      </c>
      <c r="G14" s="6" t="s">
        <v>1423</v>
      </c>
      <c r="H14" s="165" t="s">
        <v>1421</v>
      </c>
      <c r="I14" s="10"/>
      <c r="J14" s="6">
        <v>4.28</v>
      </c>
    </row>
    <row r="15" spans="1:10" ht="93" customHeight="1">
      <c r="A15" s="10"/>
      <c r="B15" s="165" t="s">
        <v>1426</v>
      </c>
      <c r="C15" s="10"/>
      <c r="D15">
        <v>8.56</v>
      </c>
      <c r="E15">
        <v>10.44</v>
      </c>
      <c r="G15" s="6" t="s">
        <v>1425</v>
      </c>
      <c r="H15" s="165" t="s">
        <v>1426</v>
      </c>
      <c r="I15" s="10"/>
      <c r="J15" s="6">
        <v>4.28</v>
      </c>
    </row>
    <row r="16" spans="1:10" ht="93" customHeight="1">
      <c r="A16" s="10"/>
      <c r="B16" s="165" t="s">
        <v>1429</v>
      </c>
      <c r="C16" s="10"/>
      <c r="D16">
        <v>13.76</v>
      </c>
      <c r="E16">
        <v>16.79</v>
      </c>
      <c r="G16" s="6" t="s">
        <v>1428</v>
      </c>
      <c r="H16" s="165" t="s">
        <v>1429</v>
      </c>
      <c r="I16" s="10"/>
      <c r="J16" s="6">
        <v>6.88</v>
      </c>
    </row>
    <row r="17" spans="1:10" ht="100.2" customHeight="1">
      <c r="A17" s="10"/>
      <c r="B17" s="165" t="s">
        <v>1432</v>
      </c>
      <c r="C17" s="10"/>
      <c r="D17">
        <v>17.16</v>
      </c>
      <c r="E17">
        <v>20.94</v>
      </c>
      <c r="G17" s="6" t="s">
        <v>1431</v>
      </c>
      <c r="H17" s="165" t="s">
        <v>1432</v>
      </c>
      <c r="I17" s="10"/>
      <c r="J17" s="6">
        <v>8.58</v>
      </c>
    </row>
    <row r="18" spans="1:10" ht="100.2" customHeight="1">
      <c r="A18" s="10"/>
      <c r="B18" s="165" t="s">
        <v>1435</v>
      </c>
      <c r="C18" s="10"/>
      <c r="D18">
        <v>20.56</v>
      </c>
      <c r="E18">
        <v>25.08</v>
      </c>
      <c r="G18" s="6" t="s">
        <v>1434</v>
      </c>
      <c r="H18" s="165" t="s">
        <v>1435</v>
      </c>
      <c r="I18" s="10"/>
      <c r="J18" s="6">
        <v>10.28</v>
      </c>
    </row>
    <row r="19" spans="1:10" ht="100.2" customHeight="1">
      <c r="A19" s="10"/>
      <c r="B19" s="167" t="s">
        <v>1438</v>
      </c>
      <c r="C19" s="10"/>
      <c r="D19">
        <v>8.56</v>
      </c>
      <c r="E19">
        <v>10.44</v>
      </c>
      <c r="G19" s="6" t="s">
        <v>1437</v>
      </c>
      <c r="H19" s="165" t="s">
        <v>1438</v>
      </c>
      <c r="I19" s="10"/>
      <c r="J19" s="6">
        <v>4.28</v>
      </c>
    </row>
    <row r="20" spans="1:10" ht="100.2" customHeight="1">
      <c r="A20" s="10"/>
      <c r="B20" s="165" t="s">
        <v>1441</v>
      </c>
      <c r="C20" s="10"/>
      <c r="D20">
        <v>13.76</v>
      </c>
      <c r="E20">
        <v>16.79</v>
      </c>
      <c r="G20" s="6" t="s">
        <v>1440</v>
      </c>
      <c r="H20" s="165" t="s">
        <v>1441</v>
      </c>
      <c r="I20" s="10"/>
      <c r="J20" s="6">
        <v>6.88</v>
      </c>
    </row>
    <row r="21" spans="1:10" ht="100.2" customHeight="1">
      <c r="A21" s="10"/>
      <c r="B21" s="165" t="s">
        <v>1444</v>
      </c>
      <c r="C21" s="10"/>
      <c r="D21">
        <v>17.16</v>
      </c>
      <c r="E21">
        <v>20.94</v>
      </c>
      <c r="G21" s="6" t="s">
        <v>1443</v>
      </c>
      <c r="H21" s="165" t="s">
        <v>1444</v>
      </c>
      <c r="I21" s="10"/>
      <c r="J21" s="6">
        <v>8.58</v>
      </c>
    </row>
    <row r="22" spans="1:10" ht="100.2" customHeight="1">
      <c r="A22" s="10"/>
      <c r="B22" s="165" t="s">
        <v>1447</v>
      </c>
      <c r="C22" s="10"/>
      <c r="D22">
        <v>20.56</v>
      </c>
      <c r="E22">
        <v>25.08</v>
      </c>
      <c r="G22" s="6" t="s">
        <v>1446</v>
      </c>
      <c r="H22" s="165" t="s">
        <v>1447</v>
      </c>
      <c r="I22" s="10"/>
      <c r="J22" s="6">
        <v>10.28</v>
      </c>
    </row>
    <row r="23" spans="1:10" ht="100.2" customHeight="1">
      <c r="A23" s="10"/>
      <c r="B23" s="165" t="s">
        <v>1450</v>
      </c>
      <c r="C23" s="10"/>
      <c r="D23">
        <v>8.56</v>
      </c>
      <c r="E23">
        <v>10.44</v>
      </c>
      <c r="G23" s="6" t="s">
        <v>1449</v>
      </c>
      <c r="H23" s="165" t="s">
        <v>1450</v>
      </c>
      <c r="I23" s="10"/>
      <c r="J23" s="6">
        <v>4.28</v>
      </c>
    </row>
    <row r="24" spans="1:10" ht="100.2" customHeight="1">
      <c r="A24" s="10"/>
      <c r="B24" s="165" t="s">
        <v>1453</v>
      </c>
      <c r="C24" s="10"/>
      <c r="D24">
        <v>13.76</v>
      </c>
      <c r="E24">
        <v>16.79</v>
      </c>
      <c r="G24" s="6" t="s">
        <v>1452</v>
      </c>
      <c r="H24" s="165" t="s">
        <v>1453</v>
      </c>
      <c r="I24" s="10"/>
      <c r="J24" s="6">
        <v>6.88</v>
      </c>
    </row>
    <row r="25" spans="1:10" ht="100.2" customHeight="1">
      <c r="A25" s="10"/>
      <c r="B25" s="165" t="s">
        <v>1456</v>
      </c>
      <c r="C25" s="10"/>
      <c r="D25">
        <v>17.16</v>
      </c>
      <c r="E25">
        <v>20.94</v>
      </c>
      <c r="G25" s="6" t="s">
        <v>1455</v>
      </c>
      <c r="H25" s="165" t="s">
        <v>1456</v>
      </c>
      <c r="I25" s="10"/>
      <c r="J25" s="6">
        <v>8.58</v>
      </c>
    </row>
    <row r="26" spans="1:10" ht="94.95" customHeight="1">
      <c r="A26" s="10"/>
      <c r="B26" s="165" t="s">
        <v>1459</v>
      </c>
      <c r="C26" s="10"/>
      <c r="D26">
        <v>20.56</v>
      </c>
      <c r="E26">
        <v>25.08</v>
      </c>
      <c r="G26" s="6" t="s">
        <v>1458</v>
      </c>
      <c r="H26" s="165" t="s">
        <v>1459</v>
      </c>
      <c r="I26" s="10"/>
      <c r="J26" s="6">
        <v>10.28</v>
      </c>
    </row>
    <row r="27" spans="1:10" ht="94.95" customHeight="1">
      <c r="A27" s="10"/>
      <c r="B27" s="165" t="s">
        <v>1462</v>
      </c>
      <c r="C27" s="10"/>
      <c r="D27">
        <v>8.56</v>
      </c>
      <c r="E27">
        <v>10.44</v>
      </c>
      <c r="G27" s="6" t="s">
        <v>1461</v>
      </c>
      <c r="H27" s="165" t="s">
        <v>1462</v>
      </c>
      <c r="I27" s="10"/>
      <c r="J27" s="6">
        <v>4.28</v>
      </c>
    </row>
    <row r="28" spans="1:10" ht="94.95" customHeight="1">
      <c r="A28" s="10"/>
      <c r="B28" s="165" t="s">
        <v>1465</v>
      </c>
      <c r="C28" s="10"/>
      <c r="D28">
        <v>13.76</v>
      </c>
      <c r="E28">
        <v>16.79</v>
      </c>
      <c r="G28" s="6" t="s">
        <v>1464</v>
      </c>
      <c r="H28" s="165" t="s">
        <v>1465</v>
      </c>
      <c r="I28" s="10"/>
      <c r="J28" s="6">
        <v>6.88</v>
      </c>
    </row>
    <row r="29" spans="1:10" ht="94.95" customHeight="1">
      <c r="A29" s="10"/>
      <c r="B29" s="165" t="s">
        <v>1468</v>
      </c>
      <c r="C29" s="10"/>
      <c r="D29">
        <v>17.16</v>
      </c>
      <c r="E29">
        <v>20.94</v>
      </c>
      <c r="G29" s="6" t="s">
        <v>1467</v>
      </c>
      <c r="H29" s="165" t="s">
        <v>1468</v>
      </c>
      <c r="I29" s="10"/>
      <c r="J29" s="6">
        <v>8.58</v>
      </c>
    </row>
    <row r="30" spans="1:10" ht="94.95" customHeight="1">
      <c r="A30" s="10"/>
      <c r="B30" s="165" t="s">
        <v>1471</v>
      </c>
      <c r="C30" s="10"/>
      <c r="D30">
        <v>20.56</v>
      </c>
      <c r="E30">
        <v>25.08</v>
      </c>
      <c r="G30" s="6" t="s">
        <v>1470</v>
      </c>
      <c r="H30" s="165" t="s">
        <v>1471</v>
      </c>
      <c r="I30" s="10"/>
      <c r="J30" s="6">
        <v>10.28</v>
      </c>
    </row>
    <row r="31" spans="1:10" ht="94.95" customHeight="1">
      <c r="A31" s="10"/>
      <c r="B31" s="165" t="s">
        <v>1474</v>
      </c>
      <c r="C31" s="10"/>
      <c r="D31">
        <v>17.16</v>
      </c>
      <c r="E31">
        <v>20.94</v>
      </c>
      <c r="G31" s="6" t="s">
        <v>1473</v>
      </c>
      <c r="H31" s="165" t="s">
        <v>1474</v>
      </c>
      <c r="I31" s="10"/>
      <c r="J31" s="6">
        <v>8.58</v>
      </c>
    </row>
    <row r="32" spans="1:10" ht="94.95" customHeight="1">
      <c r="A32" s="10"/>
      <c r="B32" s="165" t="s">
        <v>1477</v>
      </c>
      <c r="C32" s="10"/>
      <c r="D32">
        <v>8.56</v>
      </c>
      <c r="E32">
        <v>10.44</v>
      </c>
      <c r="G32" s="6" t="s">
        <v>1476</v>
      </c>
      <c r="H32" s="165" t="s">
        <v>1477</v>
      </c>
      <c r="I32" s="10"/>
      <c r="J32" s="6">
        <v>4.28</v>
      </c>
    </row>
    <row r="33" spans="1:10" ht="102" customHeight="1">
      <c r="A33" s="10"/>
      <c r="B33" s="165" t="s">
        <v>1480</v>
      </c>
      <c r="C33" s="165" t="s">
        <v>1482</v>
      </c>
      <c r="D33">
        <v>5.76</v>
      </c>
      <c r="E33">
        <v>7.03</v>
      </c>
      <c r="G33" s="6" t="s">
        <v>1479</v>
      </c>
      <c r="H33" s="165" t="s">
        <v>1480</v>
      </c>
      <c r="I33" s="165" t="s">
        <v>1482</v>
      </c>
      <c r="J33" s="6">
        <v>2.88</v>
      </c>
    </row>
    <row r="34" spans="1:10" ht="105" customHeight="1">
      <c r="A34" s="10"/>
      <c r="B34" s="165" t="s">
        <v>1480</v>
      </c>
      <c r="C34" s="165" t="s">
        <v>1482</v>
      </c>
      <c r="D34">
        <v>5.76</v>
      </c>
      <c r="E34">
        <v>7.03</v>
      </c>
      <c r="G34" s="6" t="s">
        <v>1483</v>
      </c>
      <c r="H34" s="165" t="s">
        <v>1480</v>
      </c>
      <c r="I34" s="165" t="s">
        <v>1482</v>
      </c>
      <c r="J34" s="6">
        <v>2.88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4497E-D5F6-4107-BCC7-DA29706BC58B}">
  <dimension ref="A1:W389"/>
  <sheetViews>
    <sheetView workbookViewId="0">
      <selection activeCell="R7" sqref="R7"/>
    </sheetView>
  </sheetViews>
  <sheetFormatPr defaultColWidth="5" defaultRowHeight="15.6"/>
  <cols>
    <col min="1" max="1" width="4.09765625" style="27" customWidth="1"/>
    <col min="2" max="2" width="8.19921875" style="27" customWidth="1"/>
    <col min="3" max="3" width="9.8984375" style="38" customWidth="1"/>
    <col min="4" max="4" width="9.8984375" style="38" hidden="1" customWidth="1"/>
    <col min="5" max="6" width="21.59765625" style="39" customWidth="1"/>
    <col min="7" max="7" width="10.69921875" style="116" bestFit="1" customWidth="1"/>
    <col min="8" max="8" width="10.09765625" style="116" bestFit="1" customWidth="1"/>
    <col min="9" max="9" width="5.59765625" style="31" customWidth="1"/>
    <col min="10" max="11" width="5.59765625" style="27" customWidth="1"/>
    <col min="12" max="12" width="1.8984375" style="27" customWidth="1"/>
    <col min="13" max="13" width="6.8984375" style="27" bestFit="1" customWidth="1"/>
    <col min="14" max="14" width="10.19921875" style="32" customWidth="1"/>
    <col min="15" max="15" width="8" style="33" bestFit="1" customWidth="1"/>
    <col min="16" max="16" width="10" style="34" customWidth="1"/>
    <col min="17" max="17" width="9.3984375" style="34" customWidth="1"/>
    <col min="18" max="18" width="7.3984375" style="35" customWidth="1"/>
    <col min="19" max="20" width="9.09765625" style="27" bestFit="1" customWidth="1"/>
    <col min="21" max="21" width="13.19921875" style="27" bestFit="1" customWidth="1"/>
    <col min="22" max="22" width="8" style="27" bestFit="1" customWidth="1"/>
    <col min="23" max="255" width="5.59765625" style="27" customWidth="1"/>
    <col min="256" max="16384" width="5" style="27"/>
  </cols>
  <sheetData>
    <row r="1" spans="1:22" ht="23.4">
      <c r="C1" s="28"/>
      <c r="D1" s="28"/>
      <c r="E1" s="29" t="s">
        <v>0</v>
      </c>
      <c r="F1" s="29"/>
      <c r="G1" s="30"/>
      <c r="H1" s="30"/>
    </row>
    <row r="2" spans="1:22" ht="23.4">
      <c r="C2" s="28"/>
      <c r="D2" s="28"/>
      <c r="E2" s="29"/>
      <c r="F2" s="29"/>
      <c r="G2" s="30"/>
      <c r="H2" s="30"/>
    </row>
    <row r="3" spans="1:22" ht="21">
      <c r="B3" s="36" t="s">
        <v>1</v>
      </c>
      <c r="C3" s="36"/>
      <c r="D3" s="36"/>
      <c r="E3" s="36"/>
      <c r="F3" s="36"/>
      <c r="G3" s="30"/>
      <c r="H3" s="30"/>
    </row>
    <row r="4" spans="1:22" ht="21">
      <c r="B4" s="36"/>
      <c r="C4" s="36"/>
      <c r="D4" s="36"/>
      <c r="E4" s="36"/>
      <c r="F4" s="36"/>
      <c r="G4" s="30"/>
      <c r="H4" s="30"/>
    </row>
    <row r="5" spans="1:22" ht="15.6" customHeight="1">
      <c r="B5" s="37"/>
      <c r="F5" s="117" t="s">
        <v>1491</v>
      </c>
      <c r="G5" s="117"/>
      <c r="H5" s="117"/>
    </row>
    <row r="6" spans="1:22" ht="55.2">
      <c r="A6" s="40" t="s">
        <v>3</v>
      </c>
      <c r="B6" s="27" t="s">
        <v>1492</v>
      </c>
      <c r="C6" s="40" t="s">
        <v>1493</v>
      </c>
      <c r="D6" s="41" t="s">
        <v>1494</v>
      </c>
      <c r="E6" s="41" t="s">
        <v>34</v>
      </c>
      <c r="F6" s="41" t="s">
        <v>1495</v>
      </c>
      <c r="G6" s="42" t="s">
        <v>35</v>
      </c>
      <c r="H6" s="43" t="s">
        <v>37</v>
      </c>
      <c r="I6" s="44" t="s">
        <v>1496</v>
      </c>
      <c r="J6" s="45" t="s">
        <v>1497</v>
      </c>
      <c r="K6" s="45" t="s">
        <v>1498</v>
      </c>
      <c r="M6" s="27" t="s">
        <v>1492</v>
      </c>
      <c r="N6" s="46" t="s">
        <v>1499</v>
      </c>
      <c r="O6" s="33" t="s">
        <v>41</v>
      </c>
      <c r="P6" s="47" t="s">
        <v>1500</v>
      </c>
      <c r="Q6" s="47" t="s">
        <v>1501</v>
      </c>
      <c r="R6" s="48" t="s">
        <v>1502</v>
      </c>
      <c r="S6" s="49" t="s">
        <v>1503</v>
      </c>
      <c r="T6" s="50" t="s">
        <v>1504</v>
      </c>
      <c r="U6" s="50" t="s">
        <v>35</v>
      </c>
      <c r="V6" s="50" t="s">
        <v>1505</v>
      </c>
    </row>
    <row r="7" spans="1:22" ht="29.25" customHeight="1">
      <c r="A7" s="27">
        <v>1</v>
      </c>
      <c r="B7" s="27" t="s">
        <v>43</v>
      </c>
      <c r="C7" s="51" t="s">
        <v>45</v>
      </c>
      <c r="D7" s="38" t="str">
        <f t="shared" ref="D7:D15" si="0">REPLACE(C7,1,2,"BT")</f>
        <v>BTS001</v>
      </c>
      <c r="E7" s="52" t="s">
        <v>44</v>
      </c>
      <c r="F7" s="52" t="s">
        <v>1506</v>
      </c>
      <c r="G7" s="53">
        <v>92.288461538461505</v>
      </c>
      <c r="H7" s="54">
        <v>112.591923076923</v>
      </c>
      <c r="I7" s="55"/>
      <c r="J7" s="56">
        <f t="shared" ref="J7:K70" si="1">$I7*G7</f>
        <v>0</v>
      </c>
      <c r="K7" s="56">
        <f t="shared" si="1"/>
        <v>0</v>
      </c>
      <c r="M7" s="27" t="str">
        <f>REPLACE(C7,1,2,"BT")</f>
        <v>BTS001</v>
      </c>
      <c r="N7" s="32">
        <f>VLOOKUP(M7,[1]Nakupna20230622!$B$3:$H$428,3,FALSE)</f>
        <v>47.99</v>
      </c>
      <c r="O7" s="33">
        <f>(G7-N7)/N7</f>
        <v>0.92307692307692224</v>
      </c>
      <c r="P7" s="34">
        <f>N7*2</f>
        <v>95.98</v>
      </c>
      <c r="Q7" s="34">
        <f>P7*1.22</f>
        <v>117.0956</v>
      </c>
      <c r="R7" s="35">
        <f t="shared" ref="R7:R70" si="2">(P7-N7)/N7</f>
        <v>1</v>
      </c>
      <c r="S7" s="57">
        <f t="shared" ref="S7:S70" si="3">G7*1.07</f>
        <v>98.748653846153815</v>
      </c>
      <c r="T7" s="57">
        <f>S7*1.22</f>
        <v>120.47335769230764</v>
      </c>
      <c r="U7" s="58">
        <v>95.98</v>
      </c>
      <c r="V7" s="33">
        <f>(U7-N7)/N7</f>
        <v>1</v>
      </c>
    </row>
    <row r="8" spans="1:22" ht="30" customHeight="1">
      <c r="A8" s="27">
        <v>2</v>
      </c>
      <c r="B8" s="27" t="s">
        <v>46</v>
      </c>
      <c r="C8" s="51" t="s">
        <v>1507</v>
      </c>
      <c r="D8" s="38" t="str">
        <f t="shared" si="0"/>
        <v>BTS001 (beech)</v>
      </c>
      <c r="E8" s="59" t="s">
        <v>47</v>
      </c>
      <c r="F8" s="59" t="s">
        <v>1506</v>
      </c>
      <c r="G8" s="53">
        <v>118.94230769230801</v>
      </c>
      <c r="H8" s="54">
        <v>145.10961538461501</v>
      </c>
      <c r="I8" s="55"/>
      <c r="J8" s="56">
        <f t="shared" si="1"/>
        <v>0</v>
      </c>
      <c r="K8" s="56">
        <f t="shared" si="1"/>
        <v>0</v>
      </c>
      <c r="M8" s="27" t="str">
        <f t="shared" ref="M8:M71" si="4">REPLACE(C8,1,2,"BT")</f>
        <v>BTS001 (beech)</v>
      </c>
      <c r="N8" s="32">
        <f>VLOOKUP(M8,[1]Nakupna20230622!$B$3:$H$428,3,FALSE)</f>
        <v>61.85</v>
      </c>
      <c r="O8" s="33">
        <f t="shared" ref="O8:O71" si="5">(G8-N8)/N8</f>
        <v>0.92307692307692812</v>
      </c>
      <c r="P8" s="34">
        <f t="shared" ref="P8:P71" si="6">N8*2</f>
        <v>123.7</v>
      </c>
      <c r="Q8" s="34">
        <f t="shared" ref="Q8:Q71" si="7">P8*1.22</f>
        <v>150.91399999999999</v>
      </c>
      <c r="R8" s="35">
        <f t="shared" si="2"/>
        <v>1</v>
      </c>
      <c r="S8" s="57">
        <f t="shared" si="3"/>
        <v>127.26826923076958</v>
      </c>
      <c r="T8" s="57">
        <f t="shared" ref="T8:T71" si="8">S8*1.22</f>
        <v>155.26728846153887</v>
      </c>
      <c r="U8" s="58">
        <v>123.7</v>
      </c>
      <c r="V8" s="33">
        <f t="shared" ref="V8:V71" si="9">(U8-N8)/N8</f>
        <v>1</v>
      </c>
    </row>
    <row r="9" spans="1:22" ht="55.95" customHeight="1">
      <c r="A9" s="27">
        <v>3</v>
      </c>
      <c r="B9" s="27" t="s">
        <v>55</v>
      </c>
      <c r="C9" s="51" t="s">
        <v>57</v>
      </c>
      <c r="D9" s="38" t="s">
        <v>55</v>
      </c>
      <c r="E9" s="60" t="s">
        <v>56</v>
      </c>
      <c r="F9" s="59" t="s">
        <v>1508</v>
      </c>
      <c r="G9" s="53">
        <v>20.94</v>
      </c>
      <c r="H9" s="54">
        <f>G9*1.22</f>
        <v>25.546800000000001</v>
      </c>
      <c r="I9" s="55"/>
      <c r="J9" s="56">
        <f t="shared" si="1"/>
        <v>0</v>
      </c>
      <c r="K9" s="56">
        <f t="shared" si="1"/>
        <v>0</v>
      </c>
      <c r="M9" s="27" t="str">
        <f t="shared" si="4"/>
        <v>BTS001-S</v>
      </c>
      <c r="N9" s="32">
        <f>VLOOKUP(M9,[1]Nakupna20230622!$B$3:$H$428,3,FALSE)</f>
        <v>7.99</v>
      </c>
      <c r="O9" s="33">
        <f t="shared" si="5"/>
        <v>1.6207759699624531</v>
      </c>
      <c r="P9" s="34">
        <f t="shared" si="6"/>
        <v>15.98</v>
      </c>
      <c r="Q9" s="34">
        <f t="shared" si="7"/>
        <v>19.4956</v>
      </c>
      <c r="R9" s="35">
        <f t="shared" si="2"/>
        <v>1</v>
      </c>
      <c r="S9" s="57">
        <f t="shared" si="3"/>
        <v>22.405800000000003</v>
      </c>
      <c r="T9" s="57">
        <f t="shared" si="8"/>
        <v>27.335076000000004</v>
      </c>
      <c r="U9" s="58">
        <v>20.94</v>
      </c>
      <c r="V9" s="33">
        <f t="shared" si="9"/>
        <v>1.6207759699624531</v>
      </c>
    </row>
    <row r="10" spans="1:22" ht="59.4" customHeight="1">
      <c r="A10" s="27">
        <v>4</v>
      </c>
      <c r="B10" s="27" t="s">
        <v>58</v>
      </c>
      <c r="C10" s="51" t="s">
        <v>60</v>
      </c>
      <c r="D10" s="38" t="str">
        <f t="shared" si="0"/>
        <v>BTS002</v>
      </c>
      <c r="E10" s="52" t="s">
        <v>1509</v>
      </c>
      <c r="F10" s="52" t="s">
        <v>1510</v>
      </c>
      <c r="G10" s="53">
        <v>43.442307692307701</v>
      </c>
      <c r="H10" s="54">
        <v>52.999615384615403</v>
      </c>
      <c r="I10" s="55"/>
      <c r="J10" s="56">
        <f t="shared" si="1"/>
        <v>0</v>
      </c>
      <c r="K10" s="56">
        <f t="shared" si="1"/>
        <v>0</v>
      </c>
      <c r="M10" s="27" t="str">
        <f t="shared" si="4"/>
        <v>BTS002</v>
      </c>
      <c r="N10" s="32">
        <f>VLOOKUP(M10,[1]Nakupna20230622!$B$3:$H$428,3,FALSE)</f>
        <v>24.19</v>
      </c>
      <c r="O10" s="33">
        <f t="shared" si="5"/>
        <v>0.79587878016980973</v>
      </c>
      <c r="P10" s="34">
        <f t="shared" si="6"/>
        <v>48.38</v>
      </c>
      <c r="Q10" s="34">
        <f t="shared" si="7"/>
        <v>59.023600000000002</v>
      </c>
      <c r="R10" s="35">
        <f t="shared" si="2"/>
        <v>1</v>
      </c>
      <c r="S10" s="57">
        <f t="shared" si="3"/>
        <v>46.483269230769245</v>
      </c>
      <c r="T10" s="57">
        <f t="shared" si="8"/>
        <v>56.70958846153848</v>
      </c>
      <c r="U10" s="62">
        <f t="shared" ref="U10:U73" si="10">S10</f>
        <v>46.483269230769245</v>
      </c>
      <c r="V10" s="33">
        <f t="shared" si="9"/>
        <v>0.92159029478169674</v>
      </c>
    </row>
    <row r="11" spans="1:22" ht="33.75" customHeight="1">
      <c r="A11" s="27">
        <v>5</v>
      </c>
      <c r="B11" s="27" t="s">
        <v>61</v>
      </c>
      <c r="C11" s="51" t="s">
        <v>63</v>
      </c>
      <c r="D11" s="38" t="str">
        <f t="shared" si="0"/>
        <v>BTS003</v>
      </c>
      <c r="E11" s="52" t="s">
        <v>62</v>
      </c>
      <c r="F11" s="52" t="s">
        <v>1511</v>
      </c>
      <c r="G11" s="53">
        <v>34.229999999999997</v>
      </c>
      <c r="H11" s="54">
        <v>41.760599999999997</v>
      </c>
      <c r="I11" s="55"/>
      <c r="J11" s="56">
        <f t="shared" si="1"/>
        <v>0</v>
      </c>
      <c r="K11" s="56">
        <f t="shared" si="1"/>
        <v>0</v>
      </c>
      <c r="M11" s="27" t="str">
        <f t="shared" si="4"/>
        <v>BTS003</v>
      </c>
      <c r="N11" s="32">
        <f>VLOOKUP(M11,[1]Nakupna20230622!$B$3:$H$428,3,FALSE)</f>
        <v>17.989999999999998</v>
      </c>
      <c r="O11" s="33">
        <f t="shared" si="5"/>
        <v>0.90272373540856032</v>
      </c>
      <c r="P11" s="34">
        <f t="shared" si="6"/>
        <v>35.979999999999997</v>
      </c>
      <c r="Q11" s="34">
        <f t="shared" si="7"/>
        <v>43.895599999999995</v>
      </c>
      <c r="R11" s="35">
        <f t="shared" si="2"/>
        <v>1</v>
      </c>
      <c r="S11" s="57">
        <f t="shared" si="3"/>
        <v>36.626100000000001</v>
      </c>
      <c r="T11" s="57">
        <f t="shared" si="8"/>
        <v>44.683841999999999</v>
      </c>
      <c r="U11" s="58">
        <v>35.979999999999997</v>
      </c>
      <c r="V11" s="33">
        <f t="shared" si="9"/>
        <v>1</v>
      </c>
    </row>
    <row r="12" spans="1:22" ht="32.25" customHeight="1">
      <c r="A12" s="27">
        <v>6</v>
      </c>
      <c r="B12" s="27" t="s">
        <v>64</v>
      </c>
      <c r="C12" s="51" t="s">
        <v>1512</v>
      </c>
      <c r="D12" s="38" t="str">
        <f t="shared" si="0"/>
        <v>BTS003 (beech)</v>
      </c>
      <c r="E12" s="52" t="s">
        <v>65</v>
      </c>
      <c r="F12" s="52" t="s">
        <v>1513</v>
      </c>
      <c r="G12" s="53">
        <v>51.33</v>
      </c>
      <c r="H12" s="54">
        <v>62.622599999999998</v>
      </c>
      <c r="I12" s="55"/>
      <c r="J12" s="56">
        <f t="shared" si="1"/>
        <v>0</v>
      </c>
      <c r="K12" s="56">
        <f t="shared" si="1"/>
        <v>0</v>
      </c>
      <c r="M12" s="27" t="str">
        <f t="shared" si="4"/>
        <v>BTS003 (beech)</v>
      </c>
      <c r="N12" s="32">
        <f>VLOOKUP(M12,[1]Nakupna20230622!$B$3:$H$428,3,FALSE)</f>
        <v>21.66</v>
      </c>
      <c r="O12" s="33">
        <f t="shared" si="5"/>
        <v>1.3698060941828254</v>
      </c>
      <c r="P12" s="34">
        <f t="shared" si="6"/>
        <v>43.32</v>
      </c>
      <c r="Q12" s="34">
        <f t="shared" si="7"/>
        <v>52.8504</v>
      </c>
      <c r="R12" s="35">
        <f t="shared" si="2"/>
        <v>1</v>
      </c>
      <c r="S12" s="57">
        <f t="shared" si="3"/>
        <v>54.923099999999998</v>
      </c>
      <c r="T12" s="57">
        <f t="shared" si="8"/>
        <v>67.006181999999995</v>
      </c>
      <c r="U12" s="58">
        <v>51.33</v>
      </c>
      <c r="V12" s="33">
        <f t="shared" si="9"/>
        <v>1.3698060941828254</v>
      </c>
    </row>
    <row r="13" spans="1:22" ht="24" customHeight="1">
      <c r="A13" s="27">
        <v>7</v>
      </c>
      <c r="B13" s="27" t="s">
        <v>73</v>
      </c>
      <c r="C13" s="51" t="s">
        <v>75</v>
      </c>
      <c r="D13" s="38" t="str">
        <f t="shared" si="0"/>
        <v>BTS003-2</v>
      </c>
      <c r="E13" s="52" t="s">
        <v>74</v>
      </c>
      <c r="F13" s="52" t="s">
        <v>1514</v>
      </c>
      <c r="G13" s="53">
        <v>8.7840000000000007</v>
      </c>
      <c r="H13" s="54">
        <v>10.716480000000001</v>
      </c>
      <c r="I13" s="55"/>
      <c r="J13" s="56">
        <f t="shared" si="1"/>
        <v>0</v>
      </c>
      <c r="K13" s="56">
        <f t="shared" si="1"/>
        <v>0</v>
      </c>
      <c r="M13" s="27" t="str">
        <f t="shared" si="4"/>
        <v>BTS003-2</v>
      </c>
      <c r="N13" s="32">
        <f>VLOOKUP(M13,[1]Nakupna20230622!$B$3:$H$428,3,FALSE)</f>
        <v>4.33</v>
      </c>
      <c r="O13" s="33">
        <f t="shared" si="5"/>
        <v>1.0286374133949192</v>
      </c>
      <c r="P13" s="34">
        <f t="shared" si="6"/>
        <v>8.66</v>
      </c>
      <c r="Q13" s="34">
        <f t="shared" si="7"/>
        <v>10.565200000000001</v>
      </c>
      <c r="R13" s="35">
        <f t="shared" si="2"/>
        <v>1</v>
      </c>
      <c r="S13" s="57">
        <f t="shared" si="3"/>
        <v>9.3988800000000019</v>
      </c>
      <c r="T13" s="57">
        <f t="shared" si="8"/>
        <v>11.466633600000002</v>
      </c>
      <c r="U13" s="58">
        <f t="shared" si="10"/>
        <v>9.3988800000000019</v>
      </c>
      <c r="V13" s="33">
        <v>1.03</v>
      </c>
    </row>
    <row r="14" spans="1:22" ht="23.25" customHeight="1">
      <c r="A14" s="27">
        <v>8</v>
      </c>
      <c r="B14" s="27" t="s">
        <v>1515</v>
      </c>
      <c r="C14" s="51" t="s">
        <v>1516</v>
      </c>
      <c r="D14" s="38" t="str">
        <f t="shared" si="0"/>
        <v>BTS004</v>
      </c>
      <c r="E14" s="52" t="s">
        <v>1517</v>
      </c>
      <c r="F14" s="52" t="s">
        <v>1518</v>
      </c>
      <c r="G14" s="53" t="s">
        <v>1519</v>
      </c>
      <c r="H14" s="54">
        <v>62.618846153846199</v>
      </c>
      <c r="I14" s="55"/>
      <c r="J14" s="56" t="e">
        <f t="shared" si="1"/>
        <v>#VALUE!</v>
      </c>
      <c r="K14" s="56">
        <f t="shared" si="1"/>
        <v>0</v>
      </c>
      <c r="M14" s="27" t="str">
        <f t="shared" si="4"/>
        <v>BTS004</v>
      </c>
      <c r="N14" s="32" t="e">
        <f>VLOOKUP(M14,[1]Nakupna20230622!$B$3:$H$428,3,FALSE)</f>
        <v>#N/A</v>
      </c>
      <c r="O14" s="33" t="e">
        <f t="shared" si="5"/>
        <v>#VALUE!</v>
      </c>
      <c r="P14" s="34" t="e">
        <f t="shared" si="6"/>
        <v>#N/A</v>
      </c>
      <c r="Q14" s="34" t="e">
        <f t="shared" si="7"/>
        <v>#N/A</v>
      </c>
      <c r="R14" s="35" t="e">
        <f t="shared" si="2"/>
        <v>#N/A</v>
      </c>
      <c r="S14" s="57" t="e">
        <f t="shared" si="3"/>
        <v>#VALUE!</v>
      </c>
      <c r="T14" s="57" t="e">
        <f t="shared" si="8"/>
        <v>#VALUE!</v>
      </c>
      <c r="U14" s="58"/>
      <c r="V14" s="33"/>
    </row>
    <row r="15" spans="1:22" ht="31.5" customHeight="1">
      <c r="A15" s="27">
        <v>9</v>
      </c>
      <c r="B15" s="27" t="s">
        <v>76</v>
      </c>
      <c r="C15" s="51" t="s">
        <v>1520</v>
      </c>
      <c r="D15" s="38" t="str">
        <f t="shared" si="0"/>
        <v>BTS004 (beech)</v>
      </c>
      <c r="E15" s="52" t="s">
        <v>77</v>
      </c>
      <c r="F15" s="52" t="s">
        <v>1521</v>
      </c>
      <c r="G15" s="53">
        <v>70.34</v>
      </c>
      <c r="H15" s="54">
        <v>85.814800000000005</v>
      </c>
      <c r="I15" s="55"/>
      <c r="J15" s="56">
        <f t="shared" si="1"/>
        <v>0</v>
      </c>
      <c r="K15" s="56">
        <f t="shared" si="1"/>
        <v>0</v>
      </c>
      <c r="M15" s="27" t="str">
        <f t="shared" si="4"/>
        <v>BTS004 (beech)</v>
      </c>
      <c r="N15" s="32">
        <f>VLOOKUP(M15,[1]Nakupna20230622!$B$3:$H$428,3,FALSE)</f>
        <v>31.66</v>
      </c>
      <c r="O15" s="33">
        <f t="shared" si="5"/>
        <v>1.2217308907138347</v>
      </c>
      <c r="P15" s="34">
        <f t="shared" si="6"/>
        <v>63.32</v>
      </c>
      <c r="Q15" s="34">
        <f t="shared" si="7"/>
        <v>77.250399999999999</v>
      </c>
      <c r="R15" s="35">
        <f t="shared" si="2"/>
        <v>1</v>
      </c>
      <c r="S15" s="57">
        <f t="shared" si="3"/>
        <v>75.263800000000003</v>
      </c>
      <c r="T15" s="57">
        <f t="shared" si="8"/>
        <v>91.821836000000005</v>
      </c>
      <c r="U15" s="58">
        <v>66</v>
      </c>
      <c r="V15" s="33">
        <f t="shared" si="9"/>
        <v>1.0846493998736577</v>
      </c>
    </row>
    <row r="16" spans="1:22" ht="51.6" customHeight="1">
      <c r="A16" s="27">
        <v>10</v>
      </c>
      <c r="B16" s="27" t="s">
        <v>79</v>
      </c>
      <c r="C16" s="51" t="s">
        <v>81</v>
      </c>
      <c r="D16" s="63" t="s">
        <v>79</v>
      </c>
      <c r="E16" s="60" t="s">
        <v>1522</v>
      </c>
      <c r="F16" s="52" t="s">
        <v>1523</v>
      </c>
      <c r="G16" s="53">
        <v>3</v>
      </c>
      <c r="H16" s="54">
        <f>G16*1.22</f>
        <v>3.66</v>
      </c>
      <c r="I16" s="55"/>
      <c r="J16" s="56">
        <f t="shared" si="1"/>
        <v>0</v>
      </c>
      <c r="K16" s="56">
        <f t="shared" si="1"/>
        <v>0</v>
      </c>
      <c r="M16" s="27" t="str">
        <f t="shared" si="4"/>
        <v>BTS004-1</v>
      </c>
      <c r="N16" s="32">
        <f>VLOOKUP(M16,[1]Nakupna20230622!$B$3:$H$428,3,FALSE)</f>
        <v>1.19</v>
      </c>
      <c r="O16" s="33">
        <f t="shared" si="5"/>
        <v>1.5210084033613447</v>
      </c>
      <c r="P16" s="34">
        <f t="shared" si="6"/>
        <v>2.38</v>
      </c>
      <c r="Q16" s="34">
        <f t="shared" si="7"/>
        <v>2.9036</v>
      </c>
      <c r="R16" s="35">
        <f t="shared" si="2"/>
        <v>1</v>
      </c>
      <c r="S16" s="57">
        <f t="shared" si="3"/>
        <v>3.21</v>
      </c>
      <c r="T16" s="57">
        <f t="shared" si="8"/>
        <v>3.9161999999999999</v>
      </c>
      <c r="U16" s="58">
        <v>3</v>
      </c>
      <c r="V16" s="33">
        <f t="shared" si="9"/>
        <v>1.5210084033613447</v>
      </c>
    </row>
    <row r="17" spans="1:22" ht="54" customHeight="1">
      <c r="A17" s="27">
        <v>11</v>
      </c>
      <c r="B17" s="27" t="s">
        <v>82</v>
      </c>
      <c r="C17" s="51" t="s">
        <v>84</v>
      </c>
      <c r="D17" s="38" t="str">
        <f t="shared" ref="D17:D73" si="11">REPLACE(C17,1,2,"BT")</f>
        <v>BTS005</v>
      </c>
      <c r="E17" s="64" t="s">
        <v>83</v>
      </c>
      <c r="F17" s="64" t="s">
        <v>1524</v>
      </c>
      <c r="G17" s="53">
        <v>37.659999999999997</v>
      </c>
      <c r="H17" s="54">
        <v>45.9452</v>
      </c>
      <c r="I17" s="55"/>
      <c r="J17" s="56">
        <f t="shared" si="1"/>
        <v>0</v>
      </c>
      <c r="K17" s="56">
        <f t="shared" si="1"/>
        <v>0</v>
      </c>
      <c r="M17" s="27" t="str">
        <f t="shared" si="4"/>
        <v>BTS005</v>
      </c>
      <c r="N17" s="32">
        <f>VLOOKUP(M17,[1]Nakupna20230622!$B$3:$H$428,3,FALSE)</f>
        <v>17.489999999999998</v>
      </c>
      <c r="O17" s="33">
        <f t="shared" si="5"/>
        <v>1.1532304173813608</v>
      </c>
      <c r="P17" s="34">
        <f t="shared" si="6"/>
        <v>34.979999999999997</v>
      </c>
      <c r="Q17" s="34">
        <f t="shared" si="7"/>
        <v>42.675599999999996</v>
      </c>
      <c r="R17" s="35">
        <f t="shared" si="2"/>
        <v>1</v>
      </c>
      <c r="S17" s="57">
        <f t="shared" si="3"/>
        <v>40.296199999999999</v>
      </c>
      <c r="T17" s="57">
        <f t="shared" si="8"/>
        <v>49.161363999999999</v>
      </c>
      <c r="U17" s="58">
        <v>37.659999999999997</v>
      </c>
      <c r="V17" s="33">
        <f t="shared" si="9"/>
        <v>1.1532304173813608</v>
      </c>
    </row>
    <row r="18" spans="1:22" ht="54" customHeight="1">
      <c r="A18" s="27">
        <v>12</v>
      </c>
      <c r="B18" s="27" t="s">
        <v>85</v>
      </c>
      <c r="C18" s="51" t="s">
        <v>87</v>
      </c>
      <c r="D18" s="65" t="s">
        <v>85</v>
      </c>
      <c r="E18" s="60" t="s">
        <v>86</v>
      </c>
      <c r="F18" s="64" t="s">
        <v>1525</v>
      </c>
      <c r="G18" s="53">
        <v>18.5</v>
      </c>
      <c r="H18" s="54">
        <f>G18*1.22</f>
        <v>22.57</v>
      </c>
      <c r="I18" s="55"/>
      <c r="J18" s="56">
        <f t="shared" si="1"/>
        <v>0</v>
      </c>
      <c r="K18" s="56">
        <f t="shared" si="1"/>
        <v>0</v>
      </c>
      <c r="M18" s="27" t="str">
        <f t="shared" si="4"/>
        <v>BTS005-1</v>
      </c>
      <c r="N18" s="32">
        <f>VLOOKUP(M18,[1]Nakupna20230622!$B$3:$H$428,3,FALSE)</f>
        <v>9.19</v>
      </c>
      <c r="O18" s="33">
        <f t="shared" si="5"/>
        <v>1.013057671381937</v>
      </c>
      <c r="P18" s="34">
        <f t="shared" si="6"/>
        <v>18.38</v>
      </c>
      <c r="Q18" s="34">
        <f t="shared" si="7"/>
        <v>22.423599999999997</v>
      </c>
      <c r="R18" s="35">
        <f t="shared" si="2"/>
        <v>1</v>
      </c>
      <c r="S18" s="57">
        <f t="shared" si="3"/>
        <v>19.795000000000002</v>
      </c>
      <c r="T18" s="57">
        <f t="shared" si="8"/>
        <v>24.149900000000002</v>
      </c>
      <c r="U18" s="58">
        <f t="shared" si="10"/>
        <v>19.795000000000002</v>
      </c>
      <c r="V18" s="33">
        <f t="shared" si="9"/>
        <v>1.1539717083786727</v>
      </c>
    </row>
    <row r="19" spans="1:22" ht="50.25" customHeight="1">
      <c r="A19" s="27">
        <v>13</v>
      </c>
      <c r="B19" s="27" t="s">
        <v>88</v>
      </c>
      <c r="C19" s="51" t="s">
        <v>90</v>
      </c>
      <c r="D19" s="38" t="str">
        <f t="shared" si="11"/>
        <v>BTS006</v>
      </c>
      <c r="E19" s="64" t="s">
        <v>89</v>
      </c>
      <c r="F19" s="64" t="s">
        <v>1526</v>
      </c>
      <c r="G19" s="53">
        <v>8.1</v>
      </c>
      <c r="H19" s="54">
        <v>9.8819999999999997</v>
      </c>
      <c r="I19" s="55"/>
      <c r="J19" s="56">
        <f t="shared" si="1"/>
        <v>0</v>
      </c>
      <c r="K19" s="56">
        <f t="shared" si="1"/>
        <v>0</v>
      </c>
      <c r="M19" s="27" t="str">
        <f t="shared" si="4"/>
        <v>BTS006</v>
      </c>
      <c r="N19" s="32">
        <f>VLOOKUP(M19,[1]Nakupna20230622!$B$3:$H$428,3,FALSE)</f>
        <v>3.33</v>
      </c>
      <c r="O19" s="33">
        <f t="shared" si="5"/>
        <v>1.4324324324324322</v>
      </c>
      <c r="P19" s="34">
        <f t="shared" si="6"/>
        <v>6.66</v>
      </c>
      <c r="Q19" s="34">
        <f t="shared" si="7"/>
        <v>8.1251999999999995</v>
      </c>
      <c r="R19" s="35">
        <f t="shared" si="2"/>
        <v>1</v>
      </c>
      <c r="S19" s="57">
        <f t="shared" si="3"/>
        <v>8.6669999999999998</v>
      </c>
      <c r="T19" s="57">
        <f t="shared" si="8"/>
        <v>10.573739999999999</v>
      </c>
      <c r="U19" s="62">
        <v>8.1</v>
      </c>
      <c r="V19" s="33">
        <f t="shared" si="9"/>
        <v>1.4324324324324322</v>
      </c>
    </row>
    <row r="20" spans="1:22" ht="46.5" customHeight="1">
      <c r="A20" s="27">
        <v>14</v>
      </c>
      <c r="B20" s="27" t="s">
        <v>91</v>
      </c>
      <c r="C20" s="51" t="s">
        <v>93</v>
      </c>
      <c r="D20" s="38" t="str">
        <f t="shared" si="11"/>
        <v>BTS007</v>
      </c>
      <c r="E20" s="64" t="s">
        <v>92</v>
      </c>
      <c r="F20" s="64" t="s">
        <v>1527</v>
      </c>
      <c r="G20" s="53">
        <v>16.93</v>
      </c>
      <c r="H20" s="54">
        <v>20.654599999999999</v>
      </c>
      <c r="I20" s="55"/>
      <c r="J20" s="56">
        <f t="shared" si="1"/>
        <v>0</v>
      </c>
      <c r="K20" s="56">
        <f t="shared" si="1"/>
        <v>0</v>
      </c>
      <c r="M20" s="27" t="str">
        <f t="shared" si="4"/>
        <v>BTS007</v>
      </c>
      <c r="N20" s="32">
        <f>VLOOKUP(M20,[1]Nakupna20230622!$B$3:$H$428,3,FALSE)</f>
        <v>7.52</v>
      </c>
      <c r="O20" s="33">
        <f t="shared" si="5"/>
        <v>1.2513297872340425</v>
      </c>
      <c r="P20" s="34">
        <f t="shared" si="6"/>
        <v>15.04</v>
      </c>
      <c r="Q20" s="34">
        <f t="shared" si="7"/>
        <v>18.348799999999997</v>
      </c>
      <c r="R20" s="35">
        <f t="shared" si="2"/>
        <v>1</v>
      </c>
      <c r="S20" s="57">
        <f t="shared" si="3"/>
        <v>18.115100000000002</v>
      </c>
      <c r="T20" s="57">
        <f t="shared" si="8"/>
        <v>22.100422000000002</v>
      </c>
      <c r="U20" s="62">
        <v>16.93</v>
      </c>
      <c r="V20" s="33">
        <f t="shared" si="9"/>
        <v>1.2513297872340425</v>
      </c>
    </row>
    <row r="21" spans="1:22" ht="42.75" customHeight="1">
      <c r="A21" s="27">
        <v>15</v>
      </c>
      <c r="B21" s="27" t="s">
        <v>94</v>
      </c>
      <c r="C21" s="51" t="s">
        <v>96</v>
      </c>
      <c r="D21" s="38" t="str">
        <f t="shared" si="11"/>
        <v>BTS008</v>
      </c>
      <c r="E21" s="64" t="s">
        <v>95</v>
      </c>
      <c r="F21" s="64" t="s">
        <v>1528</v>
      </c>
      <c r="G21" s="53">
        <v>35.94</v>
      </c>
      <c r="H21" s="54">
        <v>43.846800000000002</v>
      </c>
      <c r="I21" s="55"/>
      <c r="J21" s="56">
        <f t="shared" si="1"/>
        <v>0</v>
      </c>
      <c r="K21" s="56">
        <f t="shared" si="1"/>
        <v>0</v>
      </c>
      <c r="M21" s="27" t="str">
        <f t="shared" si="4"/>
        <v>BTS008</v>
      </c>
      <c r="N21" s="32">
        <f>VLOOKUP(M21,[1]Nakupna20230622!$B$3:$H$428,3,FALSE)</f>
        <v>17.690000000000001</v>
      </c>
      <c r="O21" s="33">
        <f t="shared" si="5"/>
        <v>1.0316563029960426</v>
      </c>
      <c r="P21" s="34">
        <f t="shared" si="6"/>
        <v>35.380000000000003</v>
      </c>
      <c r="Q21" s="34">
        <f t="shared" si="7"/>
        <v>43.163600000000002</v>
      </c>
      <c r="R21" s="35">
        <f t="shared" si="2"/>
        <v>1</v>
      </c>
      <c r="S21" s="57">
        <f t="shared" si="3"/>
        <v>38.455799999999996</v>
      </c>
      <c r="T21" s="57">
        <f t="shared" si="8"/>
        <v>46.916075999999997</v>
      </c>
      <c r="U21" s="62">
        <v>35.94</v>
      </c>
      <c r="V21" s="33">
        <f t="shared" si="9"/>
        <v>1.0316563029960426</v>
      </c>
    </row>
    <row r="22" spans="1:22" ht="55.5" customHeight="1">
      <c r="A22" s="27">
        <v>16</v>
      </c>
      <c r="B22" s="27" t="s">
        <v>97</v>
      </c>
      <c r="C22" s="51" t="s">
        <v>99</v>
      </c>
      <c r="D22" s="38" t="str">
        <f t="shared" si="11"/>
        <v>BTS009</v>
      </c>
      <c r="E22" s="64" t="s">
        <v>98</v>
      </c>
      <c r="F22" s="64" t="s">
        <v>1529</v>
      </c>
      <c r="G22" s="53">
        <v>15.365384615384601</v>
      </c>
      <c r="H22" s="54">
        <v>18.745769230769199</v>
      </c>
      <c r="I22" s="55"/>
      <c r="J22" s="56">
        <f t="shared" si="1"/>
        <v>0</v>
      </c>
      <c r="K22" s="56">
        <f t="shared" si="1"/>
        <v>0</v>
      </c>
      <c r="M22" s="27" t="str">
        <f t="shared" si="4"/>
        <v>BTS009</v>
      </c>
      <c r="N22" s="32">
        <f>VLOOKUP(M22,[1]Nakupna20230622!$B$3:$H$428,3,FALSE)</f>
        <v>7.99</v>
      </c>
      <c r="O22" s="33">
        <f t="shared" si="5"/>
        <v>0.92307692307692124</v>
      </c>
      <c r="P22" s="34">
        <f t="shared" si="6"/>
        <v>15.98</v>
      </c>
      <c r="Q22" s="34">
        <f t="shared" si="7"/>
        <v>19.4956</v>
      </c>
      <c r="R22" s="35">
        <f t="shared" si="2"/>
        <v>1</v>
      </c>
      <c r="S22" s="57">
        <f t="shared" si="3"/>
        <v>16.440961538461522</v>
      </c>
      <c r="T22" s="57">
        <f t="shared" si="8"/>
        <v>20.057973076923055</v>
      </c>
      <c r="U22" s="58">
        <v>15.98</v>
      </c>
      <c r="V22" s="33">
        <f t="shared" si="9"/>
        <v>1</v>
      </c>
    </row>
    <row r="23" spans="1:22" ht="45.75" customHeight="1">
      <c r="A23" s="27">
        <v>17</v>
      </c>
      <c r="B23" s="27" t="s">
        <v>100</v>
      </c>
      <c r="C23" s="51" t="s">
        <v>102</v>
      </c>
      <c r="D23" s="38" t="str">
        <f t="shared" si="11"/>
        <v>BTS010</v>
      </c>
      <c r="E23" s="64" t="s">
        <v>101</v>
      </c>
      <c r="F23" s="64" t="s">
        <v>1530</v>
      </c>
      <c r="G23" s="53">
        <v>17.2</v>
      </c>
      <c r="H23" s="54">
        <v>20.984000000000002</v>
      </c>
      <c r="I23" s="55"/>
      <c r="J23" s="56">
        <f t="shared" si="1"/>
        <v>0</v>
      </c>
      <c r="K23" s="56">
        <f t="shared" si="1"/>
        <v>0</v>
      </c>
      <c r="M23" s="27" t="str">
        <f t="shared" si="4"/>
        <v>BTS010</v>
      </c>
      <c r="N23" s="32">
        <f>VLOOKUP(M23,[1]Nakupna20230622!$B$3:$H$428,3,FALSE)</f>
        <v>7.99</v>
      </c>
      <c r="O23" s="33">
        <f t="shared" si="5"/>
        <v>1.1526908635794741</v>
      </c>
      <c r="P23" s="34">
        <f t="shared" si="6"/>
        <v>15.98</v>
      </c>
      <c r="Q23" s="34">
        <f t="shared" si="7"/>
        <v>19.4956</v>
      </c>
      <c r="R23" s="35">
        <f t="shared" si="2"/>
        <v>1</v>
      </c>
      <c r="S23" s="57">
        <f t="shared" si="3"/>
        <v>18.404</v>
      </c>
      <c r="T23" s="57">
        <f t="shared" si="8"/>
        <v>22.45288</v>
      </c>
      <c r="U23" s="58">
        <v>17.2</v>
      </c>
      <c r="V23" s="33">
        <f t="shared" si="9"/>
        <v>1.1526908635794741</v>
      </c>
    </row>
    <row r="24" spans="1:22" ht="53.25" customHeight="1">
      <c r="A24" s="27">
        <v>18</v>
      </c>
      <c r="B24" s="27" t="s">
        <v>103</v>
      </c>
      <c r="C24" s="51" t="s">
        <v>105</v>
      </c>
      <c r="D24" s="38" t="str">
        <f t="shared" si="11"/>
        <v>BTS011</v>
      </c>
      <c r="E24" s="64" t="s">
        <v>104</v>
      </c>
      <c r="F24" s="64"/>
      <c r="G24" s="53">
        <v>17.634615384615401</v>
      </c>
      <c r="H24" s="54">
        <v>21.514230769230799</v>
      </c>
      <c r="I24" s="55"/>
      <c r="J24" s="56">
        <f t="shared" si="1"/>
        <v>0</v>
      </c>
      <c r="K24" s="56">
        <f t="shared" si="1"/>
        <v>0</v>
      </c>
      <c r="M24" s="27" t="str">
        <f t="shared" si="4"/>
        <v>BTS011</v>
      </c>
      <c r="N24" s="32">
        <f>VLOOKUP(M24,[1]Nakupna20230622!$B$3:$H$428,3,FALSE)</f>
        <v>9.17</v>
      </c>
      <c r="O24" s="33">
        <f t="shared" si="5"/>
        <v>0.9230769230769249</v>
      </c>
      <c r="P24" s="34">
        <f t="shared" si="6"/>
        <v>18.34</v>
      </c>
      <c r="Q24" s="34">
        <f t="shared" si="7"/>
        <v>22.3748</v>
      </c>
      <c r="R24" s="35">
        <f t="shared" si="2"/>
        <v>1</v>
      </c>
      <c r="S24" s="57">
        <f t="shared" si="3"/>
        <v>18.86903846153848</v>
      </c>
      <c r="T24" s="57">
        <f t="shared" si="8"/>
        <v>23.020226923076944</v>
      </c>
      <c r="U24" s="62">
        <v>18.34</v>
      </c>
      <c r="V24" s="33">
        <f t="shared" si="9"/>
        <v>1</v>
      </c>
    </row>
    <row r="25" spans="1:22" ht="42" customHeight="1">
      <c r="A25" s="27">
        <v>19</v>
      </c>
      <c r="B25" s="27" t="s">
        <v>106</v>
      </c>
      <c r="C25" s="51" t="s">
        <v>108</v>
      </c>
      <c r="D25" s="38" t="str">
        <f t="shared" si="11"/>
        <v>BTS012</v>
      </c>
      <c r="E25" s="64" t="s">
        <v>107</v>
      </c>
      <c r="F25" s="64" t="s">
        <v>1531</v>
      </c>
      <c r="G25" s="53">
        <v>26.139344262295101</v>
      </c>
      <c r="H25" s="54">
        <v>31.89</v>
      </c>
      <c r="I25" s="55"/>
      <c r="J25" s="56">
        <f t="shared" si="1"/>
        <v>0</v>
      </c>
      <c r="K25" s="56">
        <f t="shared" si="1"/>
        <v>0</v>
      </c>
      <c r="M25" s="27" t="str">
        <f t="shared" si="4"/>
        <v>BTS012</v>
      </c>
      <c r="N25" s="32">
        <f>VLOOKUP(M25,[1]Nakupna20230622!$B$3:$H$428,3,FALSE)</f>
        <v>12.59</v>
      </c>
      <c r="O25" s="33">
        <f t="shared" si="5"/>
        <v>1.0761989088399604</v>
      </c>
      <c r="P25" s="34">
        <f t="shared" si="6"/>
        <v>25.18</v>
      </c>
      <c r="Q25" s="34">
        <f t="shared" si="7"/>
        <v>30.7196</v>
      </c>
      <c r="R25" s="35">
        <f t="shared" si="2"/>
        <v>1</v>
      </c>
      <c r="S25" s="57">
        <f t="shared" si="3"/>
        <v>27.96909836065576</v>
      </c>
      <c r="T25" s="57">
        <f t="shared" si="8"/>
        <v>34.122300000000024</v>
      </c>
      <c r="U25" s="58">
        <v>26.14</v>
      </c>
      <c r="V25" s="33">
        <f t="shared" si="9"/>
        <v>1.0762509928514694</v>
      </c>
    </row>
    <row r="26" spans="1:22" ht="54" customHeight="1">
      <c r="A26" s="27">
        <v>20</v>
      </c>
      <c r="B26" s="27" t="s">
        <v>109</v>
      </c>
      <c r="C26" s="51" t="s">
        <v>111</v>
      </c>
      <c r="D26" s="38" t="str">
        <f t="shared" si="11"/>
        <v>BTS012-1</v>
      </c>
      <c r="E26" s="64" t="s">
        <v>110</v>
      </c>
      <c r="F26" s="64" t="s">
        <v>1532</v>
      </c>
      <c r="G26" s="53">
        <v>6.2459016393442601</v>
      </c>
      <c r="H26" s="54">
        <v>7.62</v>
      </c>
      <c r="I26" s="55"/>
      <c r="J26" s="56">
        <f t="shared" si="1"/>
        <v>0</v>
      </c>
      <c r="K26" s="56">
        <f t="shared" si="1"/>
        <v>0</v>
      </c>
      <c r="M26" s="27" t="str">
        <f t="shared" si="4"/>
        <v>BTS012-1</v>
      </c>
      <c r="N26" s="32">
        <f>VLOOKUP(M26,[1]Nakupna20230622!$B$3:$H$428,3,FALSE)</f>
        <v>2.99</v>
      </c>
      <c r="O26" s="33">
        <f t="shared" si="5"/>
        <v>1.0889303141619597</v>
      </c>
      <c r="P26" s="34">
        <f t="shared" si="6"/>
        <v>5.98</v>
      </c>
      <c r="Q26" s="34">
        <f t="shared" si="7"/>
        <v>7.2956000000000003</v>
      </c>
      <c r="R26" s="35">
        <f t="shared" si="2"/>
        <v>1</v>
      </c>
      <c r="S26" s="57">
        <f t="shared" si="3"/>
        <v>6.6831147540983586</v>
      </c>
      <c r="T26" s="57">
        <f t="shared" si="8"/>
        <v>8.1533999999999978</v>
      </c>
      <c r="U26" s="58">
        <v>6.25</v>
      </c>
      <c r="V26" s="33">
        <f t="shared" si="9"/>
        <v>1.0903010033444815</v>
      </c>
    </row>
    <row r="27" spans="1:22" ht="54" customHeight="1">
      <c r="A27" s="27">
        <v>21</v>
      </c>
      <c r="B27" s="27" t="s">
        <v>112</v>
      </c>
      <c r="C27" s="51" t="s">
        <v>114</v>
      </c>
      <c r="D27" s="38" t="str">
        <f t="shared" si="11"/>
        <v>BTS012-2</v>
      </c>
      <c r="E27" s="64" t="s">
        <v>113</v>
      </c>
      <c r="F27" s="64" t="s">
        <v>1533</v>
      </c>
      <c r="G27" s="53">
        <v>18.23</v>
      </c>
      <c r="H27" s="54">
        <v>22.240600000000001</v>
      </c>
      <c r="I27" s="55"/>
      <c r="J27" s="56">
        <f t="shared" si="1"/>
        <v>0</v>
      </c>
      <c r="K27" s="56">
        <f t="shared" si="1"/>
        <v>0</v>
      </c>
      <c r="M27" s="27" t="str">
        <f t="shared" si="4"/>
        <v>BTS012-2</v>
      </c>
      <c r="N27" s="32">
        <f>VLOOKUP(M27,[1]Nakupna20230622!$B$3:$H$428,3,FALSE)</f>
        <v>8.99</v>
      </c>
      <c r="O27" s="33">
        <f t="shared" si="5"/>
        <v>1.0278086763070078</v>
      </c>
      <c r="P27" s="34">
        <f t="shared" si="6"/>
        <v>17.98</v>
      </c>
      <c r="Q27" s="34">
        <f t="shared" si="7"/>
        <v>21.935600000000001</v>
      </c>
      <c r="R27" s="35">
        <f t="shared" si="2"/>
        <v>1</v>
      </c>
      <c r="S27" s="57">
        <f t="shared" si="3"/>
        <v>19.5061</v>
      </c>
      <c r="T27" s="57">
        <f t="shared" si="8"/>
        <v>23.797442</v>
      </c>
      <c r="U27" s="58">
        <v>18.23</v>
      </c>
      <c r="V27" s="33">
        <f t="shared" si="9"/>
        <v>1.0278086763070078</v>
      </c>
    </row>
    <row r="28" spans="1:22" ht="69" customHeight="1">
      <c r="A28" s="27">
        <v>22</v>
      </c>
      <c r="B28" s="27" t="s">
        <v>1534</v>
      </c>
      <c r="C28" s="51" t="s">
        <v>123</v>
      </c>
      <c r="D28" s="38" t="str">
        <f t="shared" si="11"/>
        <v xml:space="preserve">BTS012-5   </v>
      </c>
      <c r="E28" s="64" t="s">
        <v>1535</v>
      </c>
      <c r="F28" s="64" t="s">
        <v>1536</v>
      </c>
      <c r="G28" s="53">
        <v>14.596153846153801</v>
      </c>
      <c r="H28" s="54">
        <v>17.807307692307699</v>
      </c>
      <c r="I28" s="55"/>
      <c r="J28" s="56">
        <f t="shared" si="1"/>
        <v>0</v>
      </c>
      <c r="K28" s="56">
        <f t="shared" si="1"/>
        <v>0</v>
      </c>
      <c r="M28" s="27" t="str">
        <f t="shared" si="4"/>
        <v xml:space="preserve">BTS012-5   </v>
      </c>
      <c r="N28" s="32">
        <f>VLOOKUP(M28,[1]Nakupna20230622!$B$3:$H$428,3,FALSE)</f>
        <v>7.59</v>
      </c>
      <c r="O28" s="33">
        <f t="shared" si="5"/>
        <v>0.92307692307691713</v>
      </c>
      <c r="P28" s="34">
        <f t="shared" si="6"/>
        <v>15.18</v>
      </c>
      <c r="Q28" s="34">
        <f t="shared" si="7"/>
        <v>18.519600000000001</v>
      </c>
      <c r="R28" s="35">
        <f t="shared" si="2"/>
        <v>1</v>
      </c>
      <c r="S28" s="57">
        <f t="shared" si="3"/>
        <v>15.617884615384568</v>
      </c>
      <c r="T28" s="57">
        <f t="shared" si="8"/>
        <v>19.053819230769172</v>
      </c>
      <c r="U28" s="58">
        <v>15.18</v>
      </c>
      <c r="V28" s="33">
        <f t="shared" si="9"/>
        <v>1</v>
      </c>
    </row>
    <row r="29" spans="1:22" ht="47.25" customHeight="1">
      <c r="A29" s="27">
        <v>23</v>
      </c>
      <c r="B29" s="27" t="s">
        <v>124</v>
      </c>
      <c r="C29" s="51" t="s">
        <v>126</v>
      </c>
      <c r="D29" s="38" t="str">
        <f t="shared" si="11"/>
        <v>BTS013</v>
      </c>
      <c r="E29" s="64" t="s">
        <v>125</v>
      </c>
      <c r="F29" s="64" t="s">
        <v>1537</v>
      </c>
      <c r="G29" s="53">
        <v>102.67307692307701</v>
      </c>
      <c r="H29" s="54">
        <v>125.261153846154</v>
      </c>
      <c r="I29" s="55"/>
      <c r="J29" s="56">
        <f t="shared" si="1"/>
        <v>0</v>
      </c>
      <c r="K29" s="56">
        <f t="shared" si="1"/>
        <v>0</v>
      </c>
      <c r="M29" s="27" t="str">
        <f t="shared" si="4"/>
        <v>BTS013</v>
      </c>
      <c r="N29" s="32">
        <f>VLOOKUP(M29,[1]Nakupna20230622!$B$3:$H$428,3,FALSE)</f>
        <v>53.39</v>
      </c>
      <c r="O29" s="33">
        <f t="shared" si="5"/>
        <v>0.92307692307692457</v>
      </c>
      <c r="P29" s="34">
        <f t="shared" si="6"/>
        <v>106.78</v>
      </c>
      <c r="Q29" s="34">
        <f t="shared" si="7"/>
        <v>130.27160000000001</v>
      </c>
      <c r="R29" s="35">
        <f t="shared" si="2"/>
        <v>1</v>
      </c>
      <c r="S29" s="57">
        <f t="shared" si="3"/>
        <v>109.8601923076924</v>
      </c>
      <c r="T29" s="57">
        <f t="shared" si="8"/>
        <v>134.02943461538473</v>
      </c>
      <c r="U29" s="62">
        <v>106.78</v>
      </c>
      <c r="V29" s="33">
        <f t="shared" si="9"/>
        <v>1</v>
      </c>
    </row>
    <row r="30" spans="1:22" ht="50.1" customHeight="1">
      <c r="A30" s="27">
        <v>24</v>
      </c>
      <c r="B30" s="27" t="s">
        <v>127</v>
      </c>
      <c r="C30" s="51" t="s">
        <v>129</v>
      </c>
      <c r="D30" s="38" t="str">
        <f t="shared" si="11"/>
        <v>BTS014</v>
      </c>
      <c r="E30" s="64" t="s">
        <v>128</v>
      </c>
      <c r="F30" s="64" t="s">
        <v>1538</v>
      </c>
      <c r="G30" s="53">
        <v>27.230769230769202</v>
      </c>
      <c r="H30" s="54">
        <v>33.221538461538501</v>
      </c>
      <c r="I30" s="55"/>
      <c r="J30" s="56">
        <f t="shared" si="1"/>
        <v>0</v>
      </c>
      <c r="K30" s="56">
        <f t="shared" si="1"/>
        <v>0</v>
      </c>
      <c r="M30" s="27" t="str">
        <f t="shared" si="4"/>
        <v>BTS014</v>
      </c>
      <c r="N30" s="32">
        <f>VLOOKUP(M30,[1]Nakupna20230622!$B$3:$H$428,3,FALSE)</f>
        <v>14.16</v>
      </c>
      <c r="O30" s="33">
        <f t="shared" si="5"/>
        <v>0.92307692307692102</v>
      </c>
      <c r="P30" s="34">
        <f t="shared" si="6"/>
        <v>28.32</v>
      </c>
      <c r="Q30" s="34">
        <f t="shared" si="7"/>
        <v>34.550399999999996</v>
      </c>
      <c r="R30" s="35">
        <f t="shared" si="2"/>
        <v>1</v>
      </c>
      <c r="S30" s="57">
        <f t="shared" si="3"/>
        <v>29.136923076923047</v>
      </c>
      <c r="T30" s="57">
        <f t="shared" si="8"/>
        <v>35.547046153846118</v>
      </c>
      <c r="U30" s="62">
        <v>28.32</v>
      </c>
      <c r="V30" s="33">
        <f t="shared" si="9"/>
        <v>1</v>
      </c>
    </row>
    <row r="31" spans="1:22" ht="57.75" customHeight="1">
      <c r="A31" s="27">
        <v>25</v>
      </c>
      <c r="B31" s="27" t="s">
        <v>130</v>
      </c>
      <c r="C31" s="51" t="s">
        <v>132</v>
      </c>
      <c r="D31" s="38" t="str">
        <f t="shared" si="11"/>
        <v>BTS015</v>
      </c>
      <c r="E31" s="64" t="s">
        <v>131</v>
      </c>
      <c r="F31" s="64" t="s">
        <v>1539</v>
      </c>
      <c r="G31" s="53">
        <v>97.393442622950801</v>
      </c>
      <c r="H31" s="54">
        <v>118.82</v>
      </c>
      <c r="I31" s="55"/>
      <c r="J31" s="56">
        <f t="shared" si="1"/>
        <v>0</v>
      </c>
      <c r="K31" s="56">
        <f t="shared" si="1"/>
        <v>0</v>
      </c>
      <c r="M31" s="27" t="str">
        <f t="shared" si="4"/>
        <v>BTS015</v>
      </c>
      <c r="N31" s="32">
        <f>VLOOKUP(M31,[1]Nakupna20230622!$B$3:$H$428,3,FALSE)</f>
        <v>48.49</v>
      </c>
      <c r="O31" s="33">
        <f t="shared" si="5"/>
        <v>1.0085263481738667</v>
      </c>
      <c r="P31" s="34">
        <f t="shared" si="6"/>
        <v>96.98</v>
      </c>
      <c r="Q31" s="34">
        <f t="shared" si="7"/>
        <v>118.3156</v>
      </c>
      <c r="R31" s="35">
        <f t="shared" si="2"/>
        <v>1</v>
      </c>
      <c r="S31" s="57">
        <f t="shared" si="3"/>
        <v>104.21098360655736</v>
      </c>
      <c r="T31" s="57">
        <f t="shared" si="8"/>
        <v>127.13739999999999</v>
      </c>
      <c r="U31" s="62">
        <v>97.39</v>
      </c>
      <c r="V31" s="33">
        <f t="shared" si="9"/>
        <v>1.0084553516188903</v>
      </c>
    </row>
    <row r="32" spans="1:22" ht="48.75" customHeight="1">
      <c r="A32" s="27">
        <v>26</v>
      </c>
      <c r="B32" s="27" t="s">
        <v>133</v>
      </c>
      <c r="C32" s="51" t="s">
        <v>135</v>
      </c>
      <c r="D32" s="38" t="str">
        <f t="shared" si="11"/>
        <v>BTS016</v>
      </c>
      <c r="E32" s="64" t="s">
        <v>134</v>
      </c>
      <c r="F32" s="64" t="s">
        <v>1540</v>
      </c>
      <c r="G32" s="53">
        <v>13.0737704918033</v>
      </c>
      <c r="H32" s="54">
        <v>15.95</v>
      </c>
      <c r="I32" s="55"/>
      <c r="J32" s="56">
        <f t="shared" si="1"/>
        <v>0</v>
      </c>
      <c r="K32" s="56">
        <f t="shared" si="1"/>
        <v>0</v>
      </c>
      <c r="M32" s="27" t="str">
        <f t="shared" si="4"/>
        <v>BTS016</v>
      </c>
      <c r="N32" s="32">
        <f>VLOOKUP(M32,[1]Nakupna20230622!$B$3:$H$428,3,FALSE)</f>
        <v>5.99</v>
      </c>
      <c r="O32" s="33">
        <f t="shared" si="5"/>
        <v>1.1825994143244241</v>
      </c>
      <c r="P32" s="34">
        <f t="shared" si="6"/>
        <v>11.98</v>
      </c>
      <c r="Q32" s="34">
        <f t="shared" si="7"/>
        <v>14.615600000000001</v>
      </c>
      <c r="R32" s="35">
        <f t="shared" si="2"/>
        <v>1</v>
      </c>
      <c r="S32" s="57">
        <f t="shared" si="3"/>
        <v>13.988934426229532</v>
      </c>
      <c r="T32" s="57">
        <f t="shared" si="8"/>
        <v>17.06650000000003</v>
      </c>
      <c r="U32" s="58">
        <v>13.07</v>
      </c>
      <c r="V32" s="33">
        <f t="shared" si="9"/>
        <v>1.1819699499165275</v>
      </c>
    </row>
    <row r="33" spans="1:22" ht="40.5" customHeight="1">
      <c r="A33" s="27">
        <v>27</v>
      </c>
      <c r="B33" s="27" t="s">
        <v>136</v>
      </c>
      <c r="C33" s="51" t="s">
        <v>138</v>
      </c>
      <c r="D33" s="38" t="str">
        <f t="shared" si="11"/>
        <v>BTS017</v>
      </c>
      <c r="E33" s="64" t="s">
        <v>137</v>
      </c>
      <c r="F33" s="64" t="s">
        <v>1541</v>
      </c>
      <c r="G33" s="53">
        <v>11.66</v>
      </c>
      <c r="H33" s="54">
        <f>G33*1.22</f>
        <v>14.225199999999999</v>
      </c>
      <c r="I33" s="55"/>
      <c r="J33" s="56">
        <f t="shared" si="1"/>
        <v>0</v>
      </c>
      <c r="K33" s="56">
        <f t="shared" si="1"/>
        <v>0</v>
      </c>
      <c r="M33" s="27" t="str">
        <f t="shared" si="4"/>
        <v>BTS017</v>
      </c>
      <c r="N33" s="32">
        <f>VLOOKUP(M33,[1]Nakupna20230622!$B$3:$H$428,3,FALSE)</f>
        <v>5.69</v>
      </c>
      <c r="O33" s="33">
        <f t="shared" si="5"/>
        <v>1.0492091388400702</v>
      </c>
      <c r="P33" s="34">
        <f t="shared" si="6"/>
        <v>11.38</v>
      </c>
      <c r="Q33" s="34">
        <f t="shared" si="7"/>
        <v>13.883600000000001</v>
      </c>
      <c r="R33" s="35">
        <f t="shared" si="2"/>
        <v>1</v>
      </c>
      <c r="S33" s="57">
        <f t="shared" si="3"/>
        <v>12.4762</v>
      </c>
      <c r="T33" s="57">
        <f t="shared" si="8"/>
        <v>15.220964</v>
      </c>
      <c r="U33" s="62">
        <f t="shared" si="10"/>
        <v>12.4762</v>
      </c>
      <c r="V33" s="33">
        <f t="shared" si="9"/>
        <v>1.1926537785588751</v>
      </c>
    </row>
    <row r="34" spans="1:22" ht="51" customHeight="1">
      <c r="A34" s="27">
        <v>28</v>
      </c>
      <c r="B34" s="27" t="s">
        <v>139</v>
      </c>
      <c r="C34" s="51" t="s">
        <v>141</v>
      </c>
      <c r="D34" s="38" t="str">
        <f t="shared" si="11"/>
        <v>BTS018</v>
      </c>
      <c r="E34" s="64" t="s">
        <v>140</v>
      </c>
      <c r="F34" s="64" t="s">
        <v>1542</v>
      </c>
      <c r="G34" s="53">
        <v>17.673076923076898</v>
      </c>
      <c r="H34" s="54">
        <v>21.5611538461538</v>
      </c>
      <c r="I34" s="55"/>
      <c r="J34" s="56">
        <f t="shared" si="1"/>
        <v>0</v>
      </c>
      <c r="K34" s="56">
        <f t="shared" si="1"/>
        <v>0</v>
      </c>
      <c r="M34" s="27" t="str">
        <f t="shared" si="4"/>
        <v>BTS018</v>
      </c>
      <c r="N34" s="32">
        <f>VLOOKUP(M34,[1]Nakupna20230622!$B$3:$H$428,3,FALSE)</f>
        <v>9.19</v>
      </c>
      <c r="O34" s="33">
        <f t="shared" si="5"/>
        <v>0.92307692307692046</v>
      </c>
      <c r="P34" s="34">
        <f t="shared" si="6"/>
        <v>18.38</v>
      </c>
      <c r="Q34" s="34">
        <f t="shared" si="7"/>
        <v>22.423599999999997</v>
      </c>
      <c r="R34" s="35">
        <f t="shared" si="2"/>
        <v>1</v>
      </c>
      <c r="S34" s="57">
        <f t="shared" si="3"/>
        <v>18.910192307692281</v>
      </c>
      <c r="T34" s="57">
        <f t="shared" si="8"/>
        <v>23.070434615384581</v>
      </c>
      <c r="U34" s="58">
        <v>18.38</v>
      </c>
      <c r="V34" s="33">
        <f t="shared" si="9"/>
        <v>1</v>
      </c>
    </row>
    <row r="35" spans="1:22" ht="44.25" customHeight="1">
      <c r="A35" s="27">
        <v>29</v>
      </c>
      <c r="B35" s="27" t="s">
        <v>142</v>
      </c>
      <c r="C35" s="51" t="s">
        <v>144</v>
      </c>
      <c r="D35" s="38" t="str">
        <f t="shared" si="11"/>
        <v>BTS019</v>
      </c>
      <c r="E35" s="64" t="s">
        <v>1543</v>
      </c>
      <c r="F35" s="64" t="s">
        <v>1544</v>
      </c>
      <c r="G35" s="53">
        <v>10.3770491803279</v>
      </c>
      <c r="H35" s="54">
        <v>12.66</v>
      </c>
      <c r="I35" s="55"/>
      <c r="J35" s="56">
        <f t="shared" si="1"/>
        <v>0</v>
      </c>
      <c r="K35" s="56">
        <f t="shared" si="1"/>
        <v>0</v>
      </c>
      <c r="M35" s="27" t="str">
        <f t="shared" si="4"/>
        <v>BTS019</v>
      </c>
      <c r="N35" s="32">
        <f>VLOOKUP(M35,[1]Nakupna20230622!$B$3:$H$428,3,FALSE)</f>
        <v>6.59</v>
      </c>
      <c r="O35" s="33">
        <f t="shared" si="5"/>
        <v>0.57466603646857362</v>
      </c>
      <c r="P35" s="34">
        <f t="shared" si="6"/>
        <v>13.18</v>
      </c>
      <c r="Q35" s="34">
        <f t="shared" si="7"/>
        <v>16.079599999999999</v>
      </c>
      <c r="R35" s="35">
        <f t="shared" si="2"/>
        <v>1</v>
      </c>
      <c r="S35" s="57">
        <f t="shared" si="3"/>
        <v>11.103442622950853</v>
      </c>
      <c r="T35" s="57">
        <f t="shared" si="8"/>
        <v>13.54620000000004</v>
      </c>
      <c r="U35" s="58">
        <v>13.18</v>
      </c>
      <c r="V35" s="33">
        <f t="shared" si="9"/>
        <v>1</v>
      </c>
    </row>
    <row r="36" spans="1:22" ht="42.75" customHeight="1">
      <c r="A36" s="27">
        <v>30</v>
      </c>
      <c r="B36" s="27" t="s">
        <v>145</v>
      </c>
      <c r="C36" s="51" t="s">
        <v>147</v>
      </c>
      <c r="D36" s="38" t="str">
        <f t="shared" si="11"/>
        <v>BTS020</v>
      </c>
      <c r="E36" s="59" t="s">
        <v>1545</v>
      </c>
      <c r="F36" s="59" t="s">
        <v>1546</v>
      </c>
      <c r="G36" s="53">
        <v>14.4807692307692</v>
      </c>
      <c r="H36" s="54">
        <v>17.666538461538501</v>
      </c>
      <c r="I36" s="55"/>
      <c r="J36" s="56">
        <f t="shared" si="1"/>
        <v>0</v>
      </c>
      <c r="K36" s="56">
        <f t="shared" si="1"/>
        <v>0</v>
      </c>
      <c r="M36" s="27" t="str">
        <f t="shared" si="4"/>
        <v>BTS020</v>
      </c>
      <c r="N36" s="32">
        <f>VLOOKUP(M36,[1]Nakupna20230622!$B$3:$H$428,3,FALSE)</f>
        <v>7.53</v>
      </c>
      <c r="O36" s="33">
        <f t="shared" si="5"/>
        <v>0.92307692307691891</v>
      </c>
      <c r="P36" s="34">
        <f t="shared" si="6"/>
        <v>15.06</v>
      </c>
      <c r="Q36" s="34">
        <f t="shared" si="7"/>
        <v>18.373200000000001</v>
      </c>
      <c r="R36" s="35">
        <f t="shared" si="2"/>
        <v>1</v>
      </c>
      <c r="S36" s="57">
        <f t="shared" si="3"/>
        <v>15.494423076923045</v>
      </c>
      <c r="T36" s="57">
        <f t="shared" si="8"/>
        <v>18.903196153846114</v>
      </c>
      <c r="U36" s="58">
        <v>15.06</v>
      </c>
      <c r="V36" s="33">
        <f t="shared" si="9"/>
        <v>1</v>
      </c>
    </row>
    <row r="37" spans="1:22" ht="45" customHeight="1">
      <c r="A37" s="27">
        <v>31</v>
      </c>
      <c r="B37" s="27" t="s">
        <v>148</v>
      </c>
      <c r="C37" s="51" t="s">
        <v>149</v>
      </c>
      <c r="D37" s="38" t="str">
        <f t="shared" si="11"/>
        <v>BTS021</v>
      </c>
      <c r="E37" s="59" t="s">
        <v>1547</v>
      </c>
      <c r="F37" s="59" t="s">
        <v>1548</v>
      </c>
      <c r="G37" s="53">
        <v>11.2307692307692</v>
      </c>
      <c r="H37" s="54">
        <v>13.701538461538499</v>
      </c>
      <c r="I37" s="55"/>
      <c r="J37" s="56">
        <f t="shared" si="1"/>
        <v>0</v>
      </c>
      <c r="K37" s="56">
        <f t="shared" si="1"/>
        <v>0</v>
      </c>
      <c r="M37" s="27" t="str">
        <f t="shared" si="4"/>
        <v>BTS021</v>
      </c>
      <c r="N37" s="32">
        <f>VLOOKUP(M37,[1]Nakupna20230622!$B$3:$H$428,3,FALSE)</f>
        <v>5.84</v>
      </c>
      <c r="O37" s="33">
        <f t="shared" si="5"/>
        <v>0.9230769230769178</v>
      </c>
      <c r="P37" s="34">
        <f t="shared" si="6"/>
        <v>11.68</v>
      </c>
      <c r="Q37" s="34">
        <f t="shared" si="7"/>
        <v>14.249599999999999</v>
      </c>
      <c r="R37" s="35">
        <f t="shared" si="2"/>
        <v>1</v>
      </c>
      <c r="S37" s="57">
        <f t="shared" si="3"/>
        <v>12.016923076923044</v>
      </c>
      <c r="T37" s="57">
        <f t="shared" si="8"/>
        <v>14.660646153846114</v>
      </c>
      <c r="U37" s="58">
        <v>11.68</v>
      </c>
      <c r="V37" s="33">
        <f t="shared" si="9"/>
        <v>1</v>
      </c>
    </row>
    <row r="38" spans="1:22" ht="55.5" customHeight="1">
      <c r="A38" s="27">
        <v>32</v>
      </c>
      <c r="B38" s="27" t="s">
        <v>153</v>
      </c>
      <c r="C38" s="51" t="s">
        <v>155</v>
      </c>
      <c r="D38" s="38" t="str">
        <f t="shared" si="11"/>
        <v>BTS025</v>
      </c>
      <c r="E38" s="64" t="s">
        <v>154</v>
      </c>
      <c r="F38" s="64" t="s">
        <v>1549</v>
      </c>
      <c r="G38" s="53">
        <v>21.73</v>
      </c>
      <c r="H38" s="54">
        <v>26.5106</v>
      </c>
      <c r="I38" s="55"/>
      <c r="J38" s="56">
        <f t="shared" si="1"/>
        <v>0</v>
      </c>
      <c r="K38" s="56">
        <f t="shared" si="1"/>
        <v>0</v>
      </c>
      <c r="M38" s="27" t="str">
        <f t="shared" si="4"/>
        <v>BTS025</v>
      </c>
      <c r="N38" s="32">
        <f>VLOOKUP(M38,[1]Nakupna20230622!$B$3:$H$428,3,FALSE)</f>
        <v>9.99</v>
      </c>
      <c r="O38" s="33">
        <f t="shared" si="5"/>
        <v>1.1751751751751751</v>
      </c>
      <c r="P38" s="34">
        <f t="shared" si="6"/>
        <v>19.98</v>
      </c>
      <c r="Q38" s="34">
        <f t="shared" si="7"/>
        <v>24.375599999999999</v>
      </c>
      <c r="R38" s="35">
        <f t="shared" si="2"/>
        <v>1</v>
      </c>
      <c r="S38" s="57">
        <f t="shared" si="3"/>
        <v>23.251100000000001</v>
      </c>
      <c r="T38" s="57">
        <f t="shared" si="8"/>
        <v>28.366342</v>
      </c>
      <c r="U38" s="58">
        <v>21.73</v>
      </c>
      <c r="V38" s="33">
        <f t="shared" si="9"/>
        <v>1.1751751751751751</v>
      </c>
    </row>
    <row r="39" spans="1:22" ht="39" customHeight="1">
      <c r="A39" s="27">
        <v>33</v>
      </c>
      <c r="B39" s="27" t="s">
        <v>165</v>
      </c>
      <c r="C39" s="51" t="s">
        <v>167</v>
      </c>
      <c r="D39" s="38" t="str">
        <f t="shared" si="11"/>
        <v xml:space="preserve">BTS0029    </v>
      </c>
      <c r="E39" s="64" t="s">
        <v>1550</v>
      </c>
      <c r="F39" s="64" t="s">
        <v>1551</v>
      </c>
      <c r="G39" s="53">
        <v>23.49</v>
      </c>
      <c r="H39" s="54">
        <v>28.657800000000002</v>
      </c>
      <c r="I39" s="55"/>
      <c r="J39" s="56">
        <f t="shared" si="1"/>
        <v>0</v>
      </c>
      <c r="K39" s="56">
        <f t="shared" si="1"/>
        <v>0</v>
      </c>
      <c r="M39" s="27" t="str">
        <f t="shared" si="4"/>
        <v xml:space="preserve">BTS0029    </v>
      </c>
      <c r="N39" s="32">
        <f>VLOOKUP(M39,[1]Nakupna20230622!$B$3:$H$428,3,FALSE)</f>
        <v>10.83</v>
      </c>
      <c r="O39" s="33">
        <f t="shared" si="5"/>
        <v>1.1689750692520775</v>
      </c>
      <c r="P39" s="34">
        <f t="shared" si="6"/>
        <v>21.66</v>
      </c>
      <c r="Q39" s="34">
        <f t="shared" si="7"/>
        <v>26.4252</v>
      </c>
      <c r="R39" s="35">
        <f t="shared" si="2"/>
        <v>1</v>
      </c>
      <c r="S39" s="57">
        <f t="shared" si="3"/>
        <v>25.1343</v>
      </c>
      <c r="T39" s="57">
        <f t="shared" si="8"/>
        <v>30.663845999999999</v>
      </c>
      <c r="U39" s="58">
        <v>23.49</v>
      </c>
      <c r="V39" s="33">
        <f t="shared" si="9"/>
        <v>1.1689750692520775</v>
      </c>
    </row>
    <row r="40" spans="1:22" ht="61.5" customHeight="1">
      <c r="A40" s="27">
        <v>34</v>
      </c>
      <c r="B40" s="27" t="s">
        <v>168</v>
      </c>
      <c r="C40" s="51" t="s">
        <v>170</v>
      </c>
      <c r="D40" s="38" t="str">
        <f t="shared" si="11"/>
        <v>BTS030</v>
      </c>
      <c r="E40" s="64" t="s">
        <v>169</v>
      </c>
      <c r="F40" s="64" t="s">
        <v>1552</v>
      </c>
      <c r="G40" s="53">
        <v>52.865384615384599</v>
      </c>
      <c r="H40" s="54">
        <v>64.495769230769199</v>
      </c>
      <c r="I40" s="55"/>
      <c r="J40" s="56">
        <f t="shared" si="1"/>
        <v>0</v>
      </c>
      <c r="K40" s="56">
        <f t="shared" si="1"/>
        <v>0</v>
      </c>
      <c r="M40" s="27" t="str">
        <f t="shared" si="4"/>
        <v>BTS030</v>
      </c>
      <c r="N40" s="32">
        <f>VLOOKUP(M40,[1]Nakupna20230622!$B$3:$H$428,3,FALSE)</f>
        <v>27.49</v>
      </c>
      <c r="O40" s="33">
        <f t="shared" si="5"/>
        <v>0.92307692307692257</v>
      </c>
      <c r="P40" s="34">
        <f t="shared" si="6"/>
        <v>54.98</v>
      </c>
      <c r="Q40" s="34">
        <f t="shared" si="7"/>
        <v>67.075599999999994</v>
      </c>
      <c r="R40" s="35">
        <f t="shared" si="2"/>
        <v>1</v>
      </c>
      <c r="S40" s="57">
        <f t="shared" si="3"/>
        <v>56.565961538461522</v>
      </c>
      <c r="T40" s="57">
        <f t="shared" si="8"/>
        <v>69.010473076923049</v>
      </c>
      <c r="U40" s="62">
        <v>54.98</v>
      </c>
      <c r="V40" s="33">
        <f t="shared" si="9"/>
        <v>1</v>
      </c>
    </row>
    <row r="41" spans="1:22" ht="56.25" customHeight="1">
      <c r="A41" s="27">
        <v>35</v>
      </c>
      <c r="B41" s="27" t="s">
        <v>174</v>
      </c>
      <c r="C41" s="51" t="s">
        <v>176</v>
      </c>
      <c r="D41" s="38" t="str">
        <f t="shared" si="11"/>
        <v>BTS031</v>
      </c>
      <c r="E41" s="64" t="s">
        <v>1553</v>
      </c>
      <c r="F41" s="64" t="s">
        <v>1554</v>
      </c>
      <c r="G41" s="53">
        <v>32.979999999999997</v>
      </c>
      <c r="H41" s="54">
        <f t="shared" ref="H41:H44" si="12">G41*1.22</f>
        <v>40.235599999999998</v>
      </c>
      <c r="I41" s="55"/>
      <c r="J41" s="56">
        <f t="shared" si="1"/>
        <v>0</v>
      </c>
      <c r="K41" s="56">
        <f t="shared" si="1"/>
        <v>0</v>
      </c>
      <c r="M41" s="27" t="str">
        <f t="shared" si="4"/>
        <v>BTS031</v>
      </c>
      <c r="N41" s="32">
        <f>VLOOKUP(M41,[1]Nakupna20230622!$B$3:$H$428,3,FALSE)</f>
        <v>16.12</v>
      </c>
      <c r="O41" s="33">
        <f t="shared" si="5"/>
        <v>1.0459057071960294</v>
      </c>
      <c r="P41" s="34">
        <f t="shared" si="6"/>
        <v>32.24</v>
      </c>
      <c r="Q41" s="34">
        <f t="shared" si="7"/>
        <v>39.332799999999999</v>
      </c>
      <c r="R41" s="35">
        <f t="shared" si="2"/>
        <v>1</v>
      </c>
      <c r="S41" s="57">
        <f t="shared" si="3"/>
        <v>35.288599999999995</v>
      </c>
      <c r="T41" s="57">
        <f t="shared" si="8"/>
        <v>43.052091999999995</v>
      </c>
      <c r="U41" s="58">
        <v>32.979999999999997</v>
      </c>
      <c r="V41" s="33">
        <f t="shared" si="9"/>
        <v>1.0459057071960294</v>
      </c>
    </row>
    <row r="42" spans="1:22" ht="56.25" customHeight="1">
      <c r="A42" s="27">
        <v>36</v>
      </c>
      <c r="B42" s="27" t="s">
        <v>177</v>
      </c>
      <c r="C42" s="51" t="s">
        <v>179</v>
      </c>
      <c r="D42" s="38" t="str">
        <f t="shared" si="11"/>
        <v>BTS033</v>
      </c>
      <c r="E42" s="64" t="s">
        <v>178</v>
      </c>
      <c r="F42" s="64" t="s">
        <v>1555</v>
      </c>
      <c r="G42" s="53">
        <v>44.49</v>
      </c>
      <c r="H42" s="54">
        <v>54.277799999999999</v>
      </c>
      <c r="I42" s="55"/>
      <c r="J42" s="56">
        <f t="shared" si="1"/>
        <v>0</v>
      </c>
      <c r="K42" s="56">
        <f t="shared" si="1"/>
        <v>0</v>
      </c>
      <c r="M42" s="27" t="str">
        <f t="shared" si="4"/>
        <v>BTS033</v>
      </c>
      <c r="N42" s="32">
        <f>VLOOKUP(M42,[1]Nakupna20230622!$B$3:$H$428,3,FALSE)</f>
        <v>18.989999999999998</v>
      </c>
      <c r="O42" s="33">
        <f t="shared" si="5"/>
        <v>1.3428120063191156</v>
      </c>
      <c r="P42" s="34">
        <f t="shared" si="6"/>
        <v>37.979999999999997</v>
      </c>
      <c r="Q42" s="34">
        <f t="shared" si="7"/>
        <v>46.335599999999992</v>
      </c>
      <c r="R42" s="35">
        <f t="shared" si="2"/>
        <v>1</v>
      </c>
      <c r="S42" s="57">
        <f t="shared" si="3"/>
        <v>47.604300000000002</v>
      </c>
      <c r="T42" s="57">
        <f t="shared" si="8"/>
        <v>58.077246000000002</v>
      </c>
      <c r="U42" s="58">
        <v>44.49</v>
      </c>
      <c r="V42" s="33">
        <f t="shared" si="9"/>
        <v>1.3428120063191156</v>
      </c>
    </row>
    <row r="43" spans="1:22" ht="46.5" customHeight="1">
      <c r="A43" s="27">
        <v>37</v>
      </c>
      <c r="B43" s="27" t="s">
        <v>180</v>
      </c>
      <c r="C43" s="51" t="s">
        <v>182</v>
      </c>
      <c r="D43" s="38" t="str">
        <f t="shared" si="11"/>
        <v>BTS034</v>
      </c>
      <c r="E43" s="64" t="s">
        <v>181</v>
      </c>
      <c r="F43" s="64" t="s">
        <v>1556</v>
      </c>
      <c r="G43" s="53">
        <v>3.36</v>
      </c>
      <c r="H43" s="54">
        <f t="shared" si="12"/>
        <v>4.0991999999999997</v>
      </c>
      <c r="I43" s="55"/>
      <c r="J43" s="56">
        <f t="shared" si="1"/>
        <v>0</v>
      </c>
      <c r="K43" s="56">
        <f t="shared" si="1"/>
        <v>0</v>
      </c>
      <c r="M43" s="27" t="str">
        <f t="shared" si="4"/>
        <v>BTS034</v>
      </c>
      <c r="N43" s="32">
        <f>VLOOKUP(M43,[1]Nakupna20230622!$B$3:$H$428,3,FALSE)</f>
        <v>1.99</v>
      </c>
      <c r="O43" s="33">
        <f t="shared" si="5"/>
        <v>0.68844221105527637</v>
      </c>
      <c r="P43" s="34">
        <f t="shared" si="6"/>
        <v>3.98</v>
      </c>
      <c r="Q43" s="34">
        <f t="shared" si="7"/>
        <v>4.8555999999999999</v>
      </c>
      <c r="R43" s="35">
        <f t="shared" si="2"/>
        <v>1</v>
      </c>
      <c r="S43" s="57">
        <f t="shared" si="3"/>
        <v>3.5952000000000002</v>
      </c>
      <c r="T43" s="57">
        <f t="shared" si="8"/>
        <v>4.3861439999999998</v>
      </c>
      <c r="U43" s="58">
        <v>3.98</v>
      </c>
      <c r="V43" s="33">
        <f t="shared" si="9"/>
        <v>1</v>
      </c>
    </row>
    <row r="44" spans="1:22" ht="53.25" customHeight="1">
      <c r="A44" s="27">
        <v>38</v>
      </c>
      <c r="B44" s="27" t="s">
        <v>198</v>
      </c>
      <c r="C44" s="51" t="s">
        <v>200</v>
      </c>
      <c r="D44" s="38" t="str">
        <f t="shared" si="11"/>
        <v>BTP001</v>
      </c>
      <c r="E44" s="64" t="s">
        <v>199</v>
      </c>
      <c r="F44" s="64" t="s">
        <v>1557</v>
      </c>
      <c r="G44" s="53">
        <v>51.5</v>
      </c>
      <c r="H44" s="54">
        <f t="shared" si="12"/>
        <v>62.83</v>
      </c>
      <c r="I44" s="55"/>
      <c r="J44" s="56">
        <f t="shared" si="1"/>
        <v>0</v>
      </c>
      <c r="K44" s="56">
        <f t="shared" si="1"/>
        <v>0</v>
      </c>
      <c r="M44" s="27" t="str">
        <f t="shared" si="4"/>
        <v>BTP001</v>
      </c>
      <c r="N44" s="32">
        <f>VLOOKUP(M44,[1]Nakupna20230622!$B$3:$H$428,3,FALSE)</f>
        <v>25.43</v>
      </c>
      <c r="O44" s="33">
        <f t="shared" si="5"/>
        <v>1.0251671254423909</v>
      </c>
      <c r="P44" s="34">
        <f t="shared" si="6"/>
        <v>50.86</v>
      </c>
      <c r="Q44" s="34">
        <f t="shared" si="7"/>
        <v>62.049199999999999</v>
      </c>
      <c r="R44" s="35">
        <f t="shared" si="2"/>
        <v>1</v>
      </c>
      <c r="S44" s="57">
        <f t="shared" si="3"/>
        <v>55.105000000000004</v>
      </c>
      <c r="T44" s="57">
        <f t="shared" si="8"/>
        <v>67.228099999999998</v>
      </c>
      <c r="U44" s="58">
        <v>51.5</v>
      </c>
      <c r="V44" s="33">
        <f t="shared" si="9"/>
        <v>1.0251671254423909</v>
      </c>
    </row>
    <row r="45" spans="1:22" ht="63" customHeight="1">
      <c r="A45" s="27">
        <v>39</v>
      </c>
      <c r="B45" s="27" t="s">
        <v>204</v>
      </c>
      <c r="C45" s="51" t="s">
        <v>206</v>
      </c>
      <c r="D45" s="38" t="str">
        <f t="shared" si="11"/>
        <v>BTP003</v>
      </c>
      <c r="E45" s="64" t="s">
        <v>205</v>
      </c>
      <c r="F45" s="64" t="s">
        <v>1558</v>
      </c>
      <c r="G45" s="53">
        <v>68.106557377049199</v>
      </c>
      <c r="H45" s="54">
        <v>83.09</v>
      </c>
      <c r="I45" s="55"/>
      <c r="J45" s="56">
        <f t="shared" si="1"/>
        <v>0</v>
      </c>
      <c r="K45" s="56">
        <f t="shared" si="1"/>
        <v>0</v>
      </c>
      <c r="M45" s="27" t="str">
        <f t="shared" si="4"/>
        <v>BTP003</v>
      </c>
      <c r="N45" s="32">
        <f>VLOOKUP(M45,[1]Nakupna20230622!$B$3:$H$428,3,FALSE)</f>
        <v>35.17</v>
      </c>
      <c r="O45" s="33">
        <f t="shared" si="5"/>
        <v>0.93649580258883125</v>
      </c>
      <c r="P45" s="34">
        <f t="shared" si="6"/>
        <v>70.34</v>
      </c>
      <c r="Q45" s="34">
        <f t="shared" si="7"/>
        <v>85.814800000000005</v>
      </c>
      <c r="R45" s="35">
        <f t="shared" si="2"/>
        <v>1</v>
      </c>
      <c r="S45" s="57">
        <f t="shared" si="3"/>
        <v>72.874016393442645</v>
      </c>
      <c r="T45" s="57">
        <f t="shared" si="8"/>
        <v>88.90630000000003</v>
      </c>
      <c r="U45" s="58">
        <f t="shared" si="10"/>
        <v>72.874016393442645</v>
      </c>
      <c r="V45" s="33">
        <f t="shared" si="9"/>
        <v>1.0720505087700496</v>
      </c>
    </row>
    <row r="46" spans="1:22" ht="40.5" customHeight="1">
      <c r="A46" s="27">
        <v>40</v>
      </c>
      <c r="B46" s="27" t="s">
        <v>207</v>
      </c>
      <c r="C46" s="51" t="s">
        <v>209</v>
      </c>
      <c r="D46" s="38" t="str">
        <f t="shared" si="11"/>
        <v>BTP004</v>
      </c>
      <c r="E46" s="64" t="s">
        <v>208</v>
      </c>
      <c r="F46" s="64" t="s">
        <v>1559</v>
      </c>
      <c r="G46" s="53">
        <v>37.173076923076898</v>
      </c>
      <c r="H46" s="54">
        <v>45.3511538461538</v>
      </c>
      <c r="I46" s="55"/>
      <c r="J46" s="56">
        <f t="shared" si="1"/>
        <v>0</v>
      </c>
      <c r="K46" s="56">
        <f t="shared" si="1"/>
        <v>0</v>
      </c>
      <c r="M46" s="27" t="str">
        <f t="shared" si="4"/>
        <v>BTP004</v>
      </c>
      <c r="N46" s="32">
        <f>VLOOKUP(M46,[1]Nakupna20230622!$B$3:$H$428,3,FALSE)</f>
        <v>19.329999999999998</v>
      </c>
      <c r="O46" s="33">
        <f t="shared" si="5"/>
        <v>0.92307692307692202</v>
      </c>
      <c r="P46" s="34">
        <f t="shared" si="6"/>
        <v>38.659999999999997</v>
      </c>
      <c r="Q46" s="34">
        <f t="shared" si="7"/>
        <v>47.165199999999992</v>
      </c>
      <c r="R46" s="35">
        <f t="shared" si="2"/>
        <v>1</v>
      </c>
      <c r="S46" s="57">
        <f t="shared" si="3"/>
        <v>39.775192307692286</v>
      </c>
      <c r="T46" s="57">
        <f t="shared" si="8"/>
        <v>48.525734615384586</v>
      </c>
      <c r="U46" s="58">
        <v>38.659999999999997</v>
      </c>
      <c r="V46" s="33">
        <f t="shared" si="9"/>
        <v>1</v>
      </c>
    </row>
    <row r="47" spans="1:22" ht="45.75" customHeight="1">
      <c r="A47" s="27">
        <v>41</v>
      </c>
      <c r="B47" s="27" t="s">
        <v>210</v>
      </c>
      <c r="C47" s="51" t="s">
        <v>212</v>
      </c>
      <c r="D47" s="38" t="str">
        <f t="shared" si="11"/>
        <v>BTP005</v>
      </c>
      <c r="E47" s="64" t="s">
        <v>211</v>
      </c>
      <c r="F47" s="64" t="s">
        <v>1560</v>
      </c>
      <c r="G47" s="53">
        <v>10.93</v>
      </c>
      <c r="H47" s="54">
        <v>13.3346</v>
      </c>
      <c r="I47" s="55"/>
      <c r="J47" s="56">
        <f t="shared" si="1"/>
        <v>0</v>
      </c>
      <c r="K47" s="56">
        <f t="shared" si="1"/>
        <v>0</v>
      </c>
      <c r="M47" s="27" t="str">
        <f t="shared" si="4"/>
        <v>BTP005</v>
      </c>
      <c r="N47" s="32">
        <f>VLOOKUP(M47,[1]Nakupna20230622!$B$3:$H$428,3,FALSE)</f>
        <v>4.99</v>
      </c>
      <c r="O47" s="33">
        <f t="shared" si="5"/>
        <v>1.1903807615230459</v>
      </c>
      <c r="P47" s="34">
        <f t="shared" si="6"/>
        <v>9.98</v>
      </c>
      <c r="Q47" s="34">
        <f t="shared" si="7"/>
        <v>12.175600000000001</v>
      </c>
      <c r="R47" s="35">
        <f t="shared" si="2"/>
        <v>1</v>
      </c>
      <c r="S47" s="57">
        <f t="shared" si="3"/>
        <v>11.6951</v>
      </c>
      <c r="T47" s="57">
        <f t="shared" si="8"/>
        <v>14.268022</v>
      </c>
      <c r="U47" s="58">
        <v>10.93</v>
      </c>
      <c r="V47" s="33">
        <f t="shared" si="9"/>
        <v>1.1903807615230459</v>
      </c>
    </row>
    <row r="48" spans="1:22" ht="46.5" customHeight="1">
      <c r="A48" s="27">
        <v>42</v>
      </c>
      <c r="B48" s="27" t="s">
        <v>216</v>
      </c>
      <c r="C48" s="51" t="s">
        <v>218</v>
      </c>
      <c r="D48" s="38" t="str">
        <f t="shared" si="11"/>
        <v>BTP006</v>
      </c>
      <c r="E48" s="59" t="s">
        <v>217</v>
      </c>
      <c r="F48" s="64" t="s">
        <v>1561</v>
      </c>
      <c r="G48" s="53">
        <v>10.93</v>
      </c>
      <c r="H48" s="54">
        <v>13.3346</v>
      </c>
      <c r="I48" s="55"/>
      <c r="J48" s="56">
        <f t="shared" si="1"/>
        <v>0</v>
      </c>
      <c r="K48" s="56">
        <f t="shared" si="1"/>
        <v>0</v>
      </c>
      <c r="M48" s="27" t="str">
        <f t="shared" si="4"/>
        <v>BTP006</v>
      </c>
      <c r="N48" s="32">
        <f>VLOOKUP(M48,[1]Nakupna20230622!$B$3:$H$428,3,FALSE)</f>
        <v>4.99</v>
      </c>
      <c r="O48" s="33">
        <f t="shared" si="5"/>
        <v>1.1903807615230459</v>
      </c>
      <c r="P48" s="34">
        <f t="shared" si="6"/>
        <v>9.98</v>
      </c>
      <c r="Q48" s="34">
        <f t="shared" si="7"/>
        <v>12.175600000000001</v>
      </c>
      <c r="R48" s="35">
        <f t="shared" si="2"/>
        <v>1</v>
      </c>
      <c r="S48" s="57">
        <f t="shared" si="3"/>
        <v>11.6951</v>
      </c>
      <c r="T48" s="57">
        <f t="shared" si="8"/>
        <v>14.268022</v>
      </c>
      <c r="U48" s="58">
        <v>10.93</v>
      </c>
      <c r="V48" s="33">
        <f t="shared" si="9"/>
        <v>1.1903807615230459</v>
      </c>
    </row>
    <row r="49" spans="1:22" ht="45.75" customHeight="1">
      <c r="A49" s="27">
        <v>43</v>
      </c>
      <c r="B49" s="27" t="s">
        <v>222</v>
      </c>
      <c r="C49" s="51" t="s">
        <v>224</v>
      </c>
      <c r="D49" s="38" t="str">
        <f t="shared" si="11"/>
        <v>BTP007</v>
      </c>
      <c r="E49" s="64" t="s">
        <v>223</v>
      </c>
      <c r="F49" s="59" t="s">
        <v>1562</v>
      </c>
      <c r="G49" s="53">
        <v>10.93</v>
      </c>
      <c r="H49" s="54">
        <v>13.3346</v>
      </c>
      <c r="I49" s="55"/>
      <c r="J49" s="56">
        <f t="shared" si="1"/>
        <v>0</v>
      </c>
      <c r="K49" s="56">
        <f t="shared" si="1"/>
        <v>0</v>
      </c>
      <c r="M49" s="27" t="str">
        <f t="shared" si="4"/>
        <v>BTP007</v>
      </c>
      <c r="N49" s="32">
        <f>VLOOKUP(M49,[1]Nakupna20230622!$B$3:$H$428,3,FALSE)</f>
        <v>4.99</v>
      </c>
      <c r="O49" s="33">
        <f t="shared" si="5"/>
        <v>1.1903807615230459</v>
      </c>
      <c r="P49" s="34">
        <f t="shared" si="6"/>
        <v>9.98</v>
      </c>
      <c r="Q49" s="34">
        <f t="shared" si="7"/>
        <v>12.175600000000001</v>
      </c>
      <c r="R49" s="35">
        <f t="shared" si="2"/>
        <v>1</v>
      </c>
      <c r="S49" s="57">
        <f t="shared" si="3"/>
        <v>11.6951</v>
      </c>
      <c r="T49" s="57">
        <f t="shared" si="8"/>
        <v>14.268022</v>
      </c>
      <c r="U49" s="58">
        <v>10.93</v>
      </c>
      <c r="V49" s="33">
        <f t="shared" si="9"/>
        <v>1.1903807615230459</v>
      </c>
    </row>
    <row r="50" spans="1:22" ht="48.75" customHeight="1">
      <c r="A50" s="27">
        <v>44</v>
      </c>
      <c r="B50" s="27" t="s">
        <v>228</v>
      </c>
      <c r="C50" s="51" t="s">
        <v>230</v>
      </c>
      <c r="D50" s="38" t="str">
        <f t="shared" si="11"/>
        <v>BTP008</v>
      </c>
      <c r="E50" s="64" t="s">
        <v>229</v>
      </c>
      <c r="F50" s="64" t="s">
        <v>1563</v>
      </c>
      <c r="G50" s="53">
        <v>10.93</v>
      </c>
      <c r="H50" s="54">
        <v>13.3346</v>
      </c>
      <c r="I50" s="55"/>
      <c r="J50" s="56">
        <f t="shared" si="1"/>
        <v>0</v>
      </c>
      <c r="K50" s="56">
        <f t="shared" si="1"/>
        <v>0</v>
      </c>
      <c r="M50" s="27" t="str">
        <f t="shared" si="4"/>
        <v>BTP008</v>
      </c>
      <c r="N50" s="32">
        <f>VLOOKUP(M50,[1]Nakupna20230622!$B$3:$H$428,3,FALSE)</f>
        <v>4.99</v>
      </c>
      <c r="O50" s="33">
        <f t="shared" si="5"/>
        <v>1.1903807615230459</v>
      </c>
      <c r="P50" s="34">
        <f t="shared" si="6"/>
        <v>9.98</v>
      </c>
      <c r="Q50" s="34">
        <f t="shared" si="7"/>
        <v>12.175600000000001</v>
      </c>
      <c r="R50" s="35">
        <f t="shared" si="2"/>
        <v>1</v>
      </c>
      <c r="S50" s="57">
        <f t="shared" si="3"/>
        <v>11.6951</v>
      </c>
      <c r="T50" s="57">
        <f t="shared" si="8"/>
        <v>14.268022</v>
      </c>
      <c r="U50" s="58">
        <v>10.93</v>
      </c>
      <c r="V50" s="33">
        <f t="shared" si="9"/>
        <v>1.1903807615230459</v>
      </c>
    </row>
    <row r="51" spans="1:22" ht="45" customHeight="1">
      <c r="A51" s="27">
        <v>45</v>
      </c>
      <c r="B51" s="27" t="s">
        <v>234</v>
      </c>
      <c r="C51" s="51" t="s">
        <v>236</v>
      </c>
      <c r="D51" s="38" t="str">
        <f t="shared" si="11"/>
        <v>BTP009</v>
      </c>
      <c r="E51" s="64" t="s">
        <v>235</v>
      </c>
      <c r="F51" s="64" t="s">
        <v>1564</v>
      </c>
      <c r="G51" s="53">
        <v>10.93</v>
      </c>
      <c r="H51" s="54">
        <v>13.3346</v>
      </c>
      <c r="I51" s="55"/>
      <c r="J51" s="56">
        <f t="shared" si="1"/>
        <v>0</v>
      </c>
      <c r="K51" s="56">
        <f t="shared" si="1"/>
        <v>0</v>
      </c>
      <c r="M51" s="27" t="str">
        <f t="shared" si="4"/>
        <v>BTP009</v>
      </c>
      <c r="N51" s="32">
        <f>VLOOKUP(M51,[1]Nakupna20230622!$B$3:$H$428,3,FALSE)</f>
        <v>4.99</v>
      </c>
      <c r="O51" s="33">
        <f t="shared" si="5"/>
        <v>1.1903807615230459</v>
      </c>
      <c r="P51" s="34">
        <f t="shared" si="6"/>
        <v>9.98</v>
      </c>
      <c r="Q51" s="34">
        <f t="shared" si="7"/>
        <v>12.175600000000001</v>
      </c>
      <c r="R51" s="35">
        <f t="shared" si="2"/>
        <v>1</v>
      </c>
      <c r="S51" s="57">
        <f t="shared" si="3"/>
        <v>11.6951</v>
      </c>
      <c r="T51" s="57">
        <f t="shared" si="8"/>
        <v>14.268022</v>
      </c>
      <c r="U51" s="58">
        <v>10.93</v>
      </c>
      <c r="V51" s="33">
        <f t="shared" si="9"/>
        <v>1.1903807615230459</v>
      </c>
    </row>
    <row r="52" spans="1:22" ht="42" customHeight="1">
      <c r="A52" s="27">
        <v>46</v>
      </c>
      <c r="B52" s="27" t="s">
        <v>240</v>
      </c>
      <c r="C52" s="51" t="s">
        <v>242</v>
      </c>
      <c r="D52" s="38" t="str">
        <f t="shared" si="11"/>
        <v>BTP0010</v>
      </c>
      <c r="E52" s="64" t="s">
        <v>241</v>
      </c>
      <c r="F52" s="64" t="s">
        <v>1565</v>
      </c>
      <c r="G52" s="53">
        <v>10.93</v>
      </c>
      <c r="H52" s="54">
        <v>13.3346</v>
      </c>
      <c r="I52" s="55"/>
      <c r="J52" s="56">
        <f t="shared" si="1"/>
        <v>0</v>
      </c>
      <c r="K52" s="56">
        <f t="shared" si="1"/>
        <v>0</v>
      </c>
      <c r="M52" s="27" t="str">
        <f t="shared" si="4"/>
        <v>BTP0010</v>
      </c>
      <c r="N52" s="32">
        <f>VLOOKUP(M52,[1]Nakupna20230622!$B$3:$H$428,3,FALSE)</f>
        <v>4.99</v>
      </c>
      <c r="O52" s="33">
        <f t="shared" si="5"/>
        <v>1.1903807615230459</v>
      </c>
      <c r="P52" s="34">
        <f t="shared" si="6"/>
        <v>9.98</v>
      </c>
      <c r="Q52" s="34">
        <f t="shared" si="7"/>
        <v>12.175600000000001</v>
      </c>
      <c r="R52" s="35">
        <f t="shared" si="2"/>
        <v>1</v>
      </c>
      <c r="S52" s="57">
        <f t="shared" si="3"/>
        <v>11.6951</v>
      </c>
      <c r="T52" s="57">
        <f t="shared" si="8"/>
        <v>14.268022</v>
      </c>
      <c r="U52" s="58">
        <v>10.93</v>
      </c>
      <c r="V52" s="33">
        <f t="shared" si="9"/>
        <v>1.1903807615230459</v>
      </c>
    </row>
    <row r="53" spans="1:22" ht="43.5" customHeight="1">
      <c r="A53" s="27">
        <v>47</v>
      </c>
      <c r="B53" s="27" t="s">
        <v>246</v>
      </c>
      <c r="C53" s="51" t="s">
        <v>248</v>
      </c>
      <c r="D53" s="38" t="str">
        <f t="shared" si="11"/>
        <v>BTP0011</v>
      </c>
      <c r="E53" s="64" t="s">
        <v>247</v>
      </c>
      <c r="F53" s="64" t="s">
        <v>1566</v>
      </c>
      <c r="G53" s="53">
        <v>10.93</v>
      </c>
      <c r="H53" s="54">
        <v>13.3346</v>
      </c>
      <c r="I53" s="55"/>
      <c r="J53" s="56">
        <f t="shared" si="1"/>
        <v>0</v>
      </c>
      <c r="K53" s="56">
        <f t="shared" si="1"/>
        <v>0</v>
      </c>
      <c r="M53" s="27" t="str">
        <f t="shared" si="4"/>
        <v>BTP0011</v>
      </c>
      <c r="N53" s="32">
        <f>VLOOKUP(M53,[1]Nakupna20230622!$B$3:$H$428,3,FALSE)</f>
        <v>4.99</v>
      </c>
      <c r="O53" s="33">
        <f t="shared" si="5"/>
        <v>1.1903807615230459</v>
      </c>
      <c r="P53" s="34">
        <f t="shared" si="6"/>
        <v>9.98</v>
      </c>
      <c r="Q53" s="34">
        <f t="shared" si="7"/>
        <v>12.175600000000001</v>
      </c>
      <c r="R53" s="35">
        <f t="shared" si="2"/>
        <v>1</v>
      </c>
      <c r="S53" s="57">
        <f t="shared" si="3"/>
        <v>11.6951</v>
      </c>
      <c r="T53" s="57">
        <f t="shared" si="8"/>
        <v>14.268022</v>
      </c>
      <c r="U53" s="58">
        <v>10.93</v>
      </c>
      <c r="V53" s="33">
        <f t="shared" si="9"/>
        <v>1.1903807615230459</v>
      </c>
    </row>
    <row r="54" spans="1:22" ht="46.5" customHeight="1">
      <c r="A54" s="27">
        <v>48</v>
      </c>
      <c r="B54" s="27" t="s">
        <v>252</v>
      </c>
      <c r="C54" s="51" t="s">
        <v>254</v>
      </c>
      <c r="D54" s="38" t="str">
        <f t="shared" si="11"/>
        <v>BTP0012</v>
      </c>
      <c r="E54" s="64" t="s">
        <v>253</v>
      </c>
      <c r="F54" s="64" t="s">
        <v>1567</v>
      </c>
      <c r="G54" s="53">
        <v>10.93</v>
      </c>
      <c r="H54" s="54">
        <v>13.3346</v>
      </c>
      <c r="I54" s="55"/>
      <c r="J54" s="56">
        <f t="shared" si="1"/>
        <v>0</v>
      </c>
      <c r="K54" s="56">
        <f t="shared" si="1"/>
        <v>0</v>
      </c>
      <c r="M54" s="27" t="str">
        <f t="shared" si="4"/>
        <v>BTP0012</v>
      </c>
      <c r="N54" s="32">
        <f>VLOOKUP(M54,[1]Nakupna20230622!$B$3:$H$428,3,FALSE)</f>
        <v>4.99</v>
      </c>
      <c r="O54" s="33">
        <f t="shared" si="5"/>
        <v>1.1903807615230459</v>
      </c>
      <c r="P54" s="34">
        <f t="shared" si="6"/>
        <v>9.98</v>
      </c>
      <c r="Q54" s="34">
        <f t="shared" si="7"/>
        <v>12.175600000000001</v>
      </c>
      <c r="R54" s="35">
        <f t="shared" si="2"/>
        <v>1</v>
      </c>
      <c r="S54" s="57">
        <f t="shared" si="3"/>
        <v>11.6951</v>
      </c>
      <c r="T54" s="57">
        <f t="shared" si="8"/>
        <v>14.268022</v>
      </c>
      <c r="U54" s="58">
        <v>10.93</v>
      </c>
      <c r="V54" s="33">
        <f t="shared" si="9"/>
        <v>1.1903807615230459</v>
      </c>
    </row>
    <row r="55" spans="1:22" ht="43.5" customHeight="1">
      <c r="A55" s="27">
        <v>49</v>
      </c>
      <c r="B55" s="27" t="s">
        <v>258</v>
      </c>
      <c r="C55" s="51" t="s">
        <v>260</v>
      </c>
      <c r="D55" s="38" t="str">
        <f t="shared" si="11"/>
        <v>BTP0013</v>
      </c>
      <c r="E55" s="64" t="s">
        <v>259</v>
      </c>
      <c r="F55" s="64" t="s">
        <v>1568</v>
      </c>
      <c r="G55" s="53">
        <v>10.93</v>
      </c>
      <c r="H55" s="54">
        <v>13.3346</v>
      </c>
      <c r="I55" s="55"/>
      <c r="J55" s="56">
        <f t="shared" si="1"/>
        <v>0</v>
      </c>
      <c r="K55" s="56">
        <f t="shared" si="1"/>
        <v>0</v>
      </c>
      <c r="M55" s="27" t="str">
        <f t="shared" si="4"/>
        <v>BTP0013</v>
      </c>
      <c r="N55" s="32">
        <f>VLOOKUP(M55,[1]Nakupna20230622!$B$3:$H$428,3,FALSE)</f>
        <v>5.99</v>
      </c>
      <c r="O55" s="33">
        <f t="shared" si="5"/>
        <v>0.8247078464106844</v>
      </c>
      <c r="P55" s="34">
        <f t="shared" si="6"/>
        <v>11.98</v>
      </c>
      <c r="Q55" s="34">
        <f t="shared" si="7"/>
        <v>14.615600000000001</v>
      </c>
      <c r="R55" s="35">
        <f t="shared" si="2"/>
        <v>1</v>
      </c>
      <c r="S55" s="57">
        <f t="shared" si="3"/>
        <v>11.6951</v>
      </c>
      <c r="T55" s="57">
        <f t="shared" si="8"/>
        <v>14.268022</v>
      </c>
      <c r="U55" s="58">
        <v>11.98</v>
      </c>
      <c r="V55" s="33">
        <f t="shared" si="9"/>
        <v>1</v>
      </c>
    </row>
    <row r="56" spans="1:22" ht="48" customHeight="1">
      <c r="A56" s="27">
        <v>50</v>
      </c>
      <c r="B56" s="27" t="s">
        <v>264</v>
      </c>
      <c r="C56" s="51" t="s">
        <v>266</v>
      </c>
      <c r="D56" s="38" t="str">
        <f t="shared" si="11"/>
        <v>BTP0014</v>
      </c>
      <c r="E56" s="64" t="s">
        <v>265</v>
      </c>
      <c r="F56" s="64" t="s">
        <v>1569</v>
      </c>
      <c r="G56" s="53">
        <v>10.93</v>
      </c>
      <c r="H56" s="54">
        <v>13.3346</v>
      </c>
      <c r="I56" s="55"/>
      <c r="J56" s="56">
        <f t="shared" si="1"/>
        <v>0</v>
      </c>
      <c r="K56" s="56">
        <f t="shared" si="1"/>
        <v>0</v>
      </c>
      <c r="M56" s="27" t="str">
        <f t="shared" si="4"/>
        <v>BTP0014</v>
      </c>
      <c r="N56" s="32">
        <f>VLOOKUP(M56,[1]Nakupna20230622!$B$3:$H$428,3,FALSE)</f>
        <v>4.99</v>
      </c>
      <c r="O56" s="33">
        <f t="shared" si="5"/>
        <v>1.1903807615230459</v>
      </c>
      <c r="P56" s="34">
        <f t="shared" si="6"/>
        <v>9.98</v>
      </c>
      <c r="Q56" s="34">
        <f t="shared" si="7"/>
        <v>12.175600000000001</v>
      </c>
      <c r="R56" s="35">
        <f t="shared" si="2"/>
        <v>1</v>
      </c>
      <c r="S56" s="57">
        <f t="shared" si="3"/>
        <v>11.6951</v>
      </c>
      <c r="T56" s="57">
        <f t="shared" si="8"/>
        <v>14.268022</v>
      </c>
      <c r="U56" s="58">
        <v>10.93</v>
      </c>
      <c r="V56" s="33">
        <f t="shared" si="9"/>
        <v>1.1903807615230459</v>
      </c>
    </row>
    <row r="57" spans="1:22" ht="45" customHeight="1">
      <c r="A57" s="27">
        <v>51</v>
      </c>
      <c r="B57" s="27" t="s">
        <v>270</v>
      </c>
      <c r="C57" s="51" t="s">
        <v>272</v>
      </c>
      <c r="D57" s="38" t="str">
        <f t="shared" si="11"/>
        <v>BTP0015</v>
      </c>
      <c r="E57" s="64" t="s">
        <v>271</v>
      </c>
      <c r="F57" s="64" t="s">
        <v>1570</v>
      </c>
      <c r="G57" s="53">
        <v>10.93</v>
      </c>
      <c r="H57" s="54">
        <v>13.3346</v>
      </c>
      <c r="I57" s="55"/>
      <c r="J57" s="56">
        <f t="shared" si="1"/>
        <v>0</v>
      </c>
      <c r="K57" s="56">
        <f t="shared" si="1"/>
        <v>0</v>
      </c>
      <c r="M57" s="27" t="str">
        <f t="shared" si="4"/>
        <v>BTP0015</v>
      </c>
      <c r="N57" s="32">
        <f>VLOOKUP(M57,[1]Nakupna20230622!$B$3:$H$428,3,FALSE)</f>
        <v>5.99</v>
      </c>
      <c r="O57" s="33">
        <f t="shared" si="5"/>
        <v>0.8247078464106844</v>
      </c>
      <c r="P57" s="34">
        <f t="shared" si="6"/>
        <v>11.98</v>
      </c>
      <c r="Q57" s="34">
        <f t="shared" si="7"/>
        <v>14.615600000000001</v>
      </c>
      <c r="R57" s="35">
        <f t="shared" si="2"/>
        <v>1</v>
      </c>
      <c r="S57" s="57">
        <f t="shared" si="3"/>
        <v>11.6951</v>
      </c>
      <c r="T57" s="57">
        <f t="shared" si="8"/>
        <v>14.268022</v>
      </c>
      <c r="U57" s="58">
        <v>11.98</v>
      </c>
      <c r="V57" s="33">
        <f t="shared" si="9"/>
        <v>1</v>
      </c>
    </row>
    <row r="58" spans="1:22" ht="39.75" customHeight="1">
      <c r="A58" s="27">
        <v>52</v>
      </c>
      <c r="B58" s="27" t="s">
        <v>276</v>
      </c>
      <c r="C58" s="51" t="s">
        <v>278</v>
      </c>
      <c r="D58" s="38" t="str">
        <f t="shared" si="11"/>
        <v>BTP0016</v>
      </c>
      <c r="E58" s="64" t="s">
        <v>277</v>
      </c>
      <c r="F58" s="64" t="s">
        <v>1571</v>
      </c>
      <c r="G58" s="53">
        <v>10.93</v>
      </c>
      <c r="H58" s="54">
        <v>13.3346</v>
      </c>
      <c r="I58" s="55"/>
      <c r="J58" s="56">
        <f t="shared" si="1"/>
        <v>0</v>
      </c>
      <c r="K58" s="56">
        <f t="shared" si="1"/>
        <v>0</v>
      </c>
      <c r="M58" s="27" t="str">
        <f t="shared" si="4"/>
        <v>BTP0016</v>
      </c>
      <c r="N58" s="32">
        <f>VLOOKUP(M58,[1]Nakupna20230622!$B$3:$H$428,3,FALSE)</f>
        <v>5.99</v>
      </c>
      <c r="O58" s="33">
        <f t="shared" si="5"/>
        <v>0.8247078464106844</v>
      </c>
      <c r="P58" s="34">
        <f t="shared" si="6"/>
        <v>11.98</v>
      </c>
      <c r="Q58" s="34">
        <f t="shared" si="7"/>
        <v>14.615600000000001</v>
      </c>
      <c r="R58" s="35">
        <f t="shared" si="2"/>
        <v>1</v>
      </c>
      <c r="S58" s="57">
        <f t="shared" si="3"/>
        <v>11.6951</v>
      </c>
      <c r="T58" s="57">
        <f t="shared" si="8"/>
        <v>14.268022</v>
      </c>
      <c r="U58" s="58">
        <v>11.98</v>
      </c>
      <c r="V58" s="33">
        <f t="shared" si="9"/>
        <v>1</v>
      </c>
    </row>
    <row r="59" spans="1:22" ht="57" customHeight="1">
      <c r="A59" s="27">
        <v>53</v>
      </c>
      <c r="B59" s="27" t="s">
        <v>282</v>
      </c>
      <c r="C59" s="51" t="s">
        <v>284</v>
      </c>
      <c r="D59" s="38" t="str">
        <f t="shared" si="11"/>
        <v>BTP0017-1</v>
      </c>
      <c r="E59" s="64" t="s">
        <v>283</v>
      </c>
      <c r="F59" s="64" t="s">
        <v>1572</v>
      </c>
      <c r="G59" s="53">
        <v>12.67</v>
      </c>
      <c r="H59" s="54">
        <v>15.4574</v>
      </c>
      <c r="I59" s="55"/>
      <c r="J59" s="56">
        <f t="shared" si="1"/>
        <v>0</v>
      </c>
      <c r="K59" s="56">
        <f t="shared" si="1"/>
        <v>0</v>
      </c>
      <c r="M59" s="27" t="str">
        <f t="shared" si="4"/>
        <v>BTP0017-1</v>
      </c>
      <c r="N59" s="32">
        <f>VLOOKUP(M59,[1]Nakupna20230622!$B$3:$H$428,3,FALSE)</f>
        <v>5.99</v>
      </c>
      <c r="O59" s="33">
        <f t="shared" si="5"/>
        <v>1.1151919866444073</v>
      </c>
      <c r="P59" s="34">
        <f t="shared" si="6"/>
        <v>11.98</v>
      </c>
      <c r="Q59" s="34">
        <f t="shared" si="7"/>
        <v>14.615600000000001</v>
      </c>
      <c r="R59" s="35">
        <f t="shared" si="2"/>
        <v>1</v>
      </c>
      <c r="S59" s="57">
        <f t="shared" si="3"/>
        <v>13.556900000000001</v>
      </c>
      <c r="T59" s="57">
        <f t="shared" si="8"/>
        <v>16.539418000000001</v>
      </c>
      <c r="U59" s="58">
        <v>11.98</v>
      </c>
      <c r="V59" s="33">
        <f t="shared" si="9"/>
        <v>1</v>
      </c>
    </row>
    <row r="60" spans="1:22" ht="57" customHeight="1">
      <c r="A60" s="27">
        <v>54</v>
      </c>
      <c r="B60" s="27" t="s">
        <v>285</v>
      </c>
      <c r="C60" s="51" t="s">
        <v>287</v>
      </c>
      <c r="D60" s="38" t="str">
        <f t="shared" si="11"/>
        <v>BTP0017-2</v>
      </c>
      <c r="E60" s="64" t="s">
        <v>286</v>
      </c>
      <c r="F60" s="64" t="s">
        <v>1573</v>
      </c>
      <c r="G60" s="53">
        <v>10.83</v>
      </c>
      <c r="H60" s="54">
        <v>13.2126</v>
      </c>
      <c r="I60" s="55"/>
      <c r="J60" s="56">
        <f t="shared" si="1"/>
        <v>0</v>
      </c>
      <c r="K60" s="56">
        <f t="shared" si="1"/>
        <v>0</v>
      </c>
      <c r="M60" s="27" t="str">
        <f t="shared" si="4"/>
        <v>BTP0017-2</v>
      </c>
      <c r="N60" s="32">
        <f>VLOOKUP(M60,[1]Nakupna20230622!$B$3:$H$428,3,FALSE)</f>
        <v>4.99</v>
      </c>
      <c r="O60" s="33">
        <f t="shared" si="5"/>
        <v>1.1703406813627253</v>
      </c>
      <c r="P60" s="34">
        <f t="shared" si="6"/>
        <v>9.98</v>
      </c>
      <c r="Q60" s="34">
        <f t="shared" si="7"/>
        <v>12.175600000000001</v>
      </c>
      <c r="R60" s="35">
        <f t="shared" si="2"/>
        <v>1</v>
      </c>
      <c r="S60" s="57">
        <f t="shared" si="3"/>
        <v>11.588100000000001</v>
      </c>
      <c r="T60" s="57">
        <f t="shared" si="8"/>
        <v>14.137482</v>
      </c>
      <c r="U60" s="58">
        <v>10.83</v>
      </c>
      <c r="V60" s="33">
        <f t="shared" si="9"/>
        <v>1.1703406813627253</v>
      </c>
    </row>
    <row r="61" spans="1:22" ht="57" customHeight="1">
      <c r="A61" s="27">
        <v>55</v>
      </c>
      <c r="B61" s="27" t="s">
        <v>288</v>
      </c>
      <c r="C61" s="51" t="s">
        <v>290</v>
      </c>
      <c r="D61" s="38" t="str">
        <f t="shared" si="11"/>
        <v>BTP0017-3</v>
      </c>
      <c r="E61" s="64" t="s">
        <v>289</v>
      </c>
      <c r="F61" s="64" t="s">
        <v>1574</v>
      </c>
      <c r="G61" s="53">
        <v>9.0399999999999991</v>
      </c>
      <c r="H61" s="54">
        <v>11.0288</v>
      </c>
      <c r="I61" s="55"/>
      <c r="J61" s="56">
        <f t="shared" si="1"/>
        <v>0</v>
      </c>
      <c r="K61" s="56">
        <f t="shared" si="1"/>
        <v>0</v>
      </c>
      <c r="M61" s="27" t="str">
        <f t="shared" si="4"/>
        <v>BTP0017-3</v>
      </c>
      <c r="N61" s="32">
        <f>VLOOKUP(M61,[1]Nakupna20230622!$B$3:$H$428,3,FALSE)</f>
        <v>4.47</v>
      </c>
      <c r="O61" s="33">
        <f t="shared" si="5"/>
        <v>1.0223713646532437</v>
      </c>
      <c r="P61" s="34">
        <f t="shared" si="6"/>
        <v>8.94</v>
      </c>
      <c r="Q61" s="34">
        <f t="shared" si="7"/>
        <v>10.906799999999999</v>
      </c>
      <c r="R61" s="35">
        <f t="shared" si="2"/>
        <v>1</v>
      </c>
      <c r="S61" s="57">
        <f t="shared" si="3"/>
        <v>9.6728000000000005</v>
      </c>
      <c r="T61" s="57">
        <f t="shared" si="8"/>
        <v>11.800816000000001</v>
      </c>
      <c r="U61" s="58">
        <v>9.0399999999999991</v>
      </c>
      <c r="V61" s="33">
        <f t="shared" si="9"/>
        <v>1.0223713646532437</v>
      </c>
    </row>
    <row r="62" spans="1:22" ht="69" customHeight="1">
      <c r="A62" s="27">
        <v>56</v>
      </c>
      <c r="B62" s="27" t="s">
        <v>1575</v>
      </c>
      <c r="C62" s="51" t="s">
        <v>1576</v>
      </c>
      <c r="D62" s="38" t="str">
        <f t="shared" si="11"/>
        <v>BTP0018</v>
      </c>
      <c r="E62" s="64" t="s">
        <v>1577</v>
      </c>
      <c r="F62" s="64" t="s">
        <v>1578</v>
      </c>
      <c r="G62" s="53">
        <v>108.87</v>
      </c>
      <c r="H62" s="54">
        <f t="shared" ref="H62:H64" si="13">G62*1.22</f>
        <v>132.82140000000001</v>
      </c>
      <c r="I62" s="55"/>
      <c r="J62" s="56">
        <f t="shared" si="1"/>
        <v>0</v>
      </c>
      <c r="K62" s="56">
        <f t="shared" si="1"/>
        <v>0</v>
      </c>
      <c r="M62" s="27" t="str">
        <f t="shared" si="4"/>
        <v>BTP0018</v>
      </c>
      <c r="N62" s="32">
        <f>38.99+15</f>
        <v>53.99</v>
      </c>
      <c r="O62" s="33">
        <f t="shared" si="5"/>
        <v>1.0164845341729951</v>
      </c>
      <c r="P62" s="34">
        <f t="shared" si="6"/>
        <v>107.98</v>
      </c>
      <c r="Q62" s="34">
        <f t="shared" si="7"/>
        <v>131.73560000000001</v>
      </c>
      <c r="R62" s="35">
        <f t="shared" si="2"/>
        <v>1</v>
      </c>
      <c r="S62" s="57">
        <f t="shared" si="3"/>
        <v>116.49090000000001</v>
      </c>
      <c r="T62" s="57">
        <f t="shared" si="8"/>
        <v>142.118898</v>
      </c>
      <c r="U62" s="58">
        <v>108.87</v>
      </c>
      <c r="V62" s="33">
        <f t="shared" si="9"/>
        <v>1.0164845341729951</v>
      </c>
    </row>
    <row r="63" spans="1:22" ht="54.75" customHeight="1">
      <c r="A63" s="27">
        <v>57</v>
      </c>
      <c r="B63" s="27" t="s">
        <v>300</v>
      </c>
      <c r="C63" s="51" t="s">
        <v>302</v>
      </c>
      <c r="D63" s="38" t="str">
        <f t="shared" si="11"/>
        <v>BTP0019</v>
      </c>
      <c r="E63" s="64" t="s">
        <v>1579</v>
      </c>
      <c r="F63" s="64" t="s">
        <v>1580</v>
      </c>
      <c r="G63" s="53">
        <v>129.76229508196701</v>
      </c>
      <c r="H63" s="54">
        <f t="shared" si="13"/>
        <v>158.30999999999975</v>
      </c>
      <c r="I63" s="55"/>
      <c r="J63" s="56">
        <f t="shared" si="1"/>
        <v>0</v>
      </c>
      <c r="K63" s="56">
        <f t="shared" si="1"/>
        <v>0</v>
      </c>
      <c r="M63" s="27" t="str">
        <f t="shared" si="4"/>
        <v>BTP0019</v>
      </c>
      <c r="O63" s="33" t="e">
        <f t="shared" si="5"/>
        <v>#DIV/0!</v>
      </c>
      <c r="P63" s="34">
        <f t="shared" si="6"/>
        <v>0</v>
      </c>
      <c r="Q63" s="34">
        <f t="shared" si="7"/>
        <v>0</v>
      </c>
      <c r="R63" s="35" t="e">
        <f t="shared" si="2"/>
        <v>#DIV/0!</v>
      </c>
      <c r="S63" s="57">
        <f t="shared" si="3"/>
        <v>138.8456557377047</v>
      </c>
      <c r="T63" s="57">
        <f t="shared" si="8"/>
        <v>169.39169999999973</v>
      </c>
      <c r="U63" s="58">
        <v>129.76</v>
      </c>
      <c r="V63" s="33" t="e">
        <f t="shared" si="9"/>
        <v>#DIV/0!</v>
      </c>
    </row>
    <row r="64" spans="1:22" ht="53.25" customHeight="1">
      <c r="A64" s="27">
        <v>58</v>
      </c>
      <c r="B64" s="27" t="s">
        <v>1581</v>
      </c>
      <c r="C64" s="51" t="s">
        <v>1582</v>
      </c>
      <c r="D64" s="38" t="str">
        <f t="shared" si="11"/>
        <v xml:space="preserve">BTP0019-1   </v>
      </c>
      <c r="E64" s="64" t="s">
        <v>1583</v>
      </c>
      <c r="F64" s="64" t="s">
        <v>1584</v>
      </c>
      <c r="G64" s="53">
        <v>91.45</v>
      </c>
      <c r="H64" s="54">
        <f t="shared" si="13"/>
        <v>111.569</v>
      </c>
      <c r="I64" s="55"/>
      <c r="J64" s="56">
        <f t="shared" si="1"/>
        <v>0</v>
      </c>
      <c r="K64" s="56">
        <f t="shared" si="1"/>
        <v>0</v>
      </c>
      <c r="M64" s="27" t="str">
        <f t="shared" si="4"/>
        <v xml:space="preserve">BTP0019-1   </v>
      </c>
      <c r="N64" s="32" t="e">
        <f>VLOOKUP(M64,[1]Nakupna20230622!$B$3:$H$428,3,FALSE)</f>
        <v>#N/A</v>
      </c>
      <c r="O64" s="33" t="e">
        <f t="shared" si="5"/>
        <v>#N/A</v>
      </c>
      <c r="P64" s="34" t="e">
        <f t="shared" si="6"/>
        <v>#N/A</v>
      </c>
      <c r="Q64" s="34" t="e">
        <f t="shared" si="7"/>
        <v>#N/A</v>
      </c>
      <c r="R64" s="35" t="e">
        <f t="shared" si="2"/>
        <v>#N/A</v>
      </c>
      <c r="S64" s="57">
        <f t="shared" si="3"/>
        <v>97.851500000000016</v>
      </c>
      <c r="T64" s="57">
        <f t="shared" si="8"/>
        <v>119.37883000000002</v>
      </c>
      <c r="U64" s="58">
        <v>91.45</v>
      </c>
      <c r="V64" s="33" t="e">
        <f t="shared" si="9"/>
        <v>#N/A</v>
      </c>
    </row>
    <row r="65" spans="1:23" ht="45.75" customHeight="1">
      <c r="A65" s="27">
        <v>59</v>
      </c>
      <c r="B65" s="27" t="s">
        <v>327</v>
      </c>
      <c r="C65" s="51" t="s">
        <v>329</v>
      </c>
      <c r="D65" s="38" t="str">
        <f t="shared" si="11"/>
        <v>BTP0021</v>
      </c>
      <c r="E65" s="64" t="s">
        <v>328</v>
      </c>
      <c r="F65" s="64" t="s">
        <v>1585</v>
      </c>
      <c r="G65" s="53">
        <v>15.057692307692299</v>
      </c>
      <c r="H65" s="54">
        <v>18.370384615384602</v>
      </c>
      <c r="I65" s="55"/>
      <c r="J65" s="56">
        <f t="shared" si="1"/>
        <v>0</v>
      </c>
      <c r="K65" s="56">
        <f t="shared" si="1"/>
        <v>0</v>
      </c>
      <c r="M65" s="27" t="str">
        <f t="shared" si="4"/>
        <v>BTP0021</v>
      </c>
      <c r="N65" s="32">
        <f>VLOOKUP(M65,[1]Nakupna20230622!$B$3:$H$428,3,FALSE)</f>
        <v>7.83</v>
      </c>
      <c r="O65" s="33">
        <f t="shared" si="5"/>
        <v>0.92307692307692202</v>
      </c>
      <c r="P65" s="34">
        <f t="shared" si="6"/>
        <v>15.66</v>
      </c>
      <c r="Q65" s="34">
        <f t="shared" si="7"/>
        <v>19.1052</v>
      </c>
      <c r="R65" s="35">
        <f t="shared" si="2"/>
        <v>1</v>
      </c>
      <c r="S65" s="57">
        <f t="shared" si="3"/>
        <v>16.111730769230761</v>
      </c>
      <c r="T65" s="57">
        <f t="shared" si="8"/>
        <v>19.656311538461527</v>
      </c>
      <c r="U65" s="58">
        <v>15.66</v>
      </c>
      <c r="V65" s="33">
        <f t="shared" si="9"/>
        <v>1</v>
      </c>
    </row>
    <row r="66" spans="1:23" ht="41.25" customHeight="1">
      <c r="A66" s="27">
        <v>60</v>
      </c>
      <c r="B66" s="27" t="s">
        <v>334</v>
      </c>
      <c r="C66" s="51" t="s">
        <v>336</v>
      </c>
      <c r="D66" s="38" t="str">
        <f t="shared" si="11"/>
        <v>BTP0022</v>
      </c>
      <c r="E66" s="64" t="s">
        <v>335</v>
      </c>
      <c r="F66" s="64" t="s">
        <v>1586</v>
      </c>
      <c r="G66" s="53">
        <v>54.88</v>
      </c>
      <c r="H66" s="54">
        <v>66.953599999999994</v>
      </c>
      <c r="I66" s="55"/>
      <c r="J66" s="56">
        <f t="shared" si="1"/>
        <v>0</v>
      </c>
      <c r="K66" s="56">
        <f t="shared" si="1"/>
        <v>0</v>
      </c>
      <c r="M66" s="27" t="str">
        <f t="shared" si="4"/>
        <v>BTP0022</v>
      </c>
      <c r="N66" s="32">
        <f>VLOOKUP(M66,[1]Nakupna20230622!$B$3:$H$428,3,FALSE)</f>
        <v>29.99</v>
      </c>
      <c r="O66" s="33">
        <f t="shared" si="5"/>
        <v>0.82994331443814628</v>
      </c>
      <c r="P66" s="34">
        <f t="shared" si="6"/>
        <v>59.98</v>
      </c>
      <c r="Q66" s="34">
        <f t="shared" si="7"/>
        <v>73.175599999999989</v>
      </c>
      <c r="R66" s="35">
        <f t="shared" si="2"/>
        <v>1</v>
      </c>
      <c r="S66" s="57">
        <f t="shared" si="3"/>
        <v>58.721600000000009</v>
      </c>
      <c r="T66" s="57">
        <f t="shared" si="8"/>
        <v>71.640352000000007</v>
      </c>
      <c r="U66" s="58">
        <v>59.98</v>
      </c>
      <c r="V66" s="33">
        <f t="shared" si="9"/>
        <v>1</v>
      </c>
    </row>
    <row r="67" spans="1:23" ht="54" customHeight="1">
      <c r="A67" s="27">
        <v>61</v>
      </c>
      <c r="B67" s="27" t="s">
        <v>337</v>
      </c>
      <c r="C67" s="51" t="s">
        <v>339</v>
      </c>
      <c r="D67" s="38" t="str">
        <f t="shared" si="11"/>
        <v>BTP0028</v>
      </c>
      <c r="E67" s="64" t="s">
        <v>338</v>
      </c>
      <c r="F67" s="64" t="s">
        <v>1587</v>
      </c>
      <c r="G67" s="53">
        <v>26.76</v>
      </c>
      <c r="H67" s="54">
        <v>32.647199999999998</v>
      </c>
      <c r="I67" s="55"/>
      <c r="J67" s="56">
        <f t="shared" si="1"/>
        <v>0</v>
      </c>
      <c r="K67" s="56">
        <f t="shared" si="1"/>
        <v>0</v>
      </c>
      <c r="M67" s="27" t="str">
        <f t="shared" si="4"/>
        <v>BTP0028</v>
      </c>
      <c r="N67" s="32">
        <f>VLOOKUP(M67,[1]Nakupna20230622!$B$3:$H$428,3,FALSE)</f>
        <v>12.99</v>
      </c>
      <c r="O67" s="33">
        <f t="shared" si="5"/>
        <v>1.0600461893764435</v>
      </c>
      <c r="P67" s="34">
        <f t="shared" si="6"/>
        <v>25.98</v>
      </c>
      <c r="Q67" s="34">
        <f t="shared" si="7"/>
        <v>31.695599999999999</v>
      </c>
      <c r="R67" s="35">
        <f t="shared" si="2"/>
        <v>1</v>
      </c>
      <c r="S67" s="57">
        <f t="shared" si="3"/>
        <v>28.633200000000002</v>
      </c>
      <c r="T67" s="57">
        <f t="shared" si="8"/>
        <v>34.932504000000002</v>
      </c>
      <c r="U67" s="58">
        <v>26.76</v>
      </c>
      <c r="V67" s="33">
        <f t="shared" si="9"/>
        <v>1.0600461893764435</v>
      </c>
    </row>
    <row r="68" spans="1:23" ht="46.5" customHeight="1">
      <c r="A68" s="27">
        <v>62</v>
      </c>
      <c r="B68" s="27" t="s">
        <v>343</v>
      </c>
      <c r="C68" s="51" t="s">
        <v>345</v>
      </c>
      <c r="D68" s="38" t="str">
        <f t="shared" si="11"/>
        <v>BTP0023</v>
      </c>
      <c r="E68" s="64" t="s">
        <v>344</v>
      </c>
      <c r="F68" s="64" t="s">
        <v>1588</v>
      </c>
      <c r="G68" s="53">
        <v>16.34</v>
      </c>
      <c r="H68" s="54">
        <v>19.934799999999999</v>
      </c>
      <c r="I68" s="55"/>
      <c r="J68" s="56">
        <f t="shared" si="1"/>
        <v>0</v>
      </c>
      <c r="K68" s="56">
        <f t="shared" si="1"/>
        <v>0</v>
      </c>
      <c r="M68" s="27" t="str">
        <f t="shared" si="4"/>
        <v>BTP0023</v>
      </c>
      <c r="N68" s="32">
        <f>VLOOKUP(M68,[1]Nakupna20230622!$B$3:$H$428,3,FALSE)</f>
        <v>7.69</v>
      </c>
      <c r="O68" s="33">
        <f t="shared" si="5"/>
        <v>1.1248374512353703</v>
      </c>
      <c r="P68" s="34">
        <f t="shared" si="6"/>
        <v>15.38</v>
      </c>
      <c r="Q68" s="34">
        <f t="shared" si="7"/>
        <v>18.7636</v>
      </c>
      <c r="R68" s="35">
        <f t="shared" si="2"/>
        <v>1</v>
      </c>
      <c r="S68" s="57">
        <f t="shared" si="3"/>
        <v>17.483800000000002</v>
      </c>
      <c r="T68" s="57">
        <f t="shared" si="8"/>
        <v>21.330236000000003</v>
      </c>
      <c r="U68" s="58">
        <v>16.34</v>
      </c>
      <c r="V68" s="33">
        <f t="shared" si="9"/>
        <v>1.1248374512353703</v>
      </c>
    </row>
    <row r="69" spans="1:23" ht="55.5" customHeight="1">
      <c r="A69" s="27">
        <v>63</v>
      </c>
      <c r="B69" s="27" t="s">
        <v>346</v>
      </c>
      <c r="C69" s="51" t="s">
        <v>348</v>
      </c>
      <c r="D69" s="38" t="str">
        <f t="shared" si="11"/>
        <v>BTP0025</v>
      </c>
      <c r="E69" s="64" t="s">
        <v>347</v>
      </c>
      <c r="F69" s="64" t="s">
        <v>1589</v>
      </c>
      <c r="G69" s="53">
        <v>16.84</v>
      </c>
      <c r="H69" s="54">
        <v>20.544799999999999</v>
      </c>
      <c r="I69" s="55"/>
      <c r="J69" s="56">
        <f t="shared" si="1"/>
        <v>0</v>
      </c>
      <c r="K69" s="56">
        <f t="shared" si="1"/>
        <v>0</v>
      </c>
      <c r="M69" s="27" t="str">
        <f t="shared" si="4"/>
        <v>BTP0025</v>
      </c>
      <c r="N69" s="32">
        <f>VLOOKUP(M69,[1]Nakupna20230622!$B$3:$H$428,3,FALSE)</f>
        <v>7.69</v>
      </c>
      <c r="O69" s="33">
        <f t="shared" si="5"/>
        <v>1.1898569570871258</v>
      </c>
      <c r="P69" s="34">
        <f t="shared" si="6"/>
        <v>15.38</v>
      </c>
      <c r="Q69" s="34">
        <f t="shared" si="7"/>
        <v>18.7636</v>
      </c>
      <c r="R69" s="35">
        <f t="shared" si="2"/>
        <v>1</v>
      </c>
      <c r="S69" s="57">
        <f t="shared" si="3"/>
        <v>18.018800000000002</v>
      </c>
      <c r="T69" s="57">
        <f t="shared" si="8"/>
        <v>21.982936000000002</v>
      </c>
      <c r="U69" s="58">
        <v>16.84</v>
      </c>
      <c r="V69" s="33">
        <f t="shared" si="9"/>
        <v>1.1898569570871258</v>
      </c>
    </row>
    <row r="70" spans="1:23" ht="40.5" customHeight="1">
      <c r="A70" s="27">
        <v>64</v>
      </c>
      <c r="B70" s="27" t="s">
        <v>349</v>
      </c>
      <c r="C70" s="51" t="s">
        <v>351</v>
      </c>
      <c r="D70" s="38" t="str">
        <f t="shared" si="11"/>
        <v>BTP0026</v>
      </c>
      <c r="E70" s="64" t="s">
        <v>350</v>
      </c>
      <c r="F70" s="64" t="s">
        <v>1590</v>
      </c>
      <c r="G70" s="53">
        <v>30.34</v>
      </c>
      <c r="H70" s="54">
        <v>37.014800000000001</v>
      </c>
      <c r="I70" s="55"/>
      <c r="J70" s="56">
        <f t="shared" si="1"/>
        <v>0</v>
      </c>
      <c r="K70" s="56">
        <f t="shared" si="1"/>
        <v>0</v>
      </c>
      <c r="M70" s="27" t="str">
        <f t="shared" si="4"/>
        <v>BTP0026</v>
      </c>
      <c r="N70" s="32">
        <f>VLOOKUP(M70,[1]Nakupna20230622!$B$3:$H$428,3,FALSE)</f>
        <v>14.29</v>
      </c>
      <c r="O70" s="33">
        <f t="shared" si="5"/>
        <v>1.1231630510846746</v>
      </c>
      <c r="P70" s="34">
        <f t="shared" si="6"/>
        <v>28.58</v>
      </c>
      <c r="Q70" s="34">
        <f t="shared" si="7"/>
        <v>34.867599999999996</v>
      </c>
      <c r="R70" s="35">
        <f t="shared" si="2"/>
        <v>1</v>
      </c>
      <c r="S70" s="57">
        <f t="shared" si="3"/>
        <v>32.463799999999999</v>
      </c>
      <c r="T70" s="57">
        <f t="shared" si="8"/>
        <v>39.605835999999996</v>
      </c>
      <c r="U70" s="58">
        <v>30.34</v>
      </c>
      <c r="V70" s="33">
        <f t="shared" si="9"/>
        <v>1.1231630510846746</v>
      </c>
    </row>
    <row r="71" spans="1:23" ht="51" customHeight="1">
      <c r="A71" s="27">
        <v>65</v>
      </c>
      <c r="B71" s="27" t="s">
        <v>1591</v>
      </c>
      <c r="C71" s="51" t="s">
        <v>1592</v>
      </c>
      <c r="D71" s="38" t="str">
        <f t="shared" si="11"/>
        <v>BTP0027-1</v>
      </c>
      <c r="E71" s="64" t="s">
        <v>1593</v>
      </c>
      <c r="F71" s="64" t="s">
        <v>1572</v>
      </c>
      <c r="G71" s="53">
        <v>12.49</v>
      </c>
      <c r="H71" s="54">
        <v>15.2378</v>
      </c>
      <c r="I71" s="55"/>
      <c r="J71" s="56">
        <f t="shared" ref="J71:K134" si="14">$I71*G71</f>
        <v>0</v>
      </c>
      <c r="K71" s="56">
        <f t="shared" si="14"/>
        <v>0</v>
      </c>
      <c r="M71" s="27" t="str">
        <f t="shared" si="4"/>
        <v>BTP0027-1</v>
      </c>
      <c r="N71" s="32" t="e">
        <f>VLOOKUP(M71,[1]Nakupna20230622!$B$3:$H$428,3,FALSE)</f>
        <v>#N/A</v>
      </c>
      <c r="O71" s="33" t="e">
        <f t="shared" si="5"/>
        <v>#N/A</v>
      </c>
      <c r="P71" s="34" t="e">
        <f t="shared" si="6"/>
        <v>#N/A</v>
      </c>
      <c r="Q71" s="34" t="e">
        <f t="shared" si="7"/>
        <v>#N/A</v>
      </c>
      <c r="R71" s="35" t="e">
        <f t="shared" ref="R71:R134" si="15">(P71-N71)/N71</f>
        <v>#N/A</v>
      </c>
      <c r="S71" s="57">
        <f t="shared" ref="S71:S134" si="16">G71*1.07</f>
        <v>13.364300000000002</v>
      </c>
      <c r="T71" s="57">
        <f t="shared" si="8"/>
        <v>16.304446000000002</v>
      </c>
      <c r="U71" s="66">
        <f t="shared" si="10"/>
        <v>13.364300000000002</v>
      </c>
      <c r="V71" s="67" t="e">
        <f t="shared" si="9"/>
        <v>#N/A</v>
      </c>
    </row>
    <row r="72" spans="1:23" ht="45" customHeight="1">
      <c r="A72" s="27">
        <v>66</v>
      </c>
      <c r="B72" s="27" t="s">
        <v>1594</v>
      </c>
      <c r="C72" s="51" t="s">
        <v>1595</v>
      </c>
      <c r="D72" s="38" t="str">
        <f t="shared" si="11"/>
        <v>BTP0027-2</v>
      </c>
      <c r="E72" s="64" t="s">
        <v>1596</v>
      </c>
      <c r="F72" s="64" t="s">
        <v>1573</v>
      </c>
      <c r="G72" s="53">
        <v>10.77</v>
      </c>
      <c r="H72" s="54">
        <v>13.1394</v>
      </c>
      <c r="I72" s="55"/>
      <c r="J72" s="56">
        <f t="shared" si="14"/>
        <v>0</v>
      </c>
      <c r="K72" s="56">
        <f t="shared" si="14"/>
        <v>0</v>
      </c>
      <c r="M72" s="27" t="str">
        <f t="shared" ref="M72:M135" si="17">REPLACE(C72,1,2,"BT")</f>
        <v>BTP0027-2</v>
      </c>
      <c r="N72" s="32" t="e">
        <f>VLOOKUP(M72,[1]Nakupna20230622!$B$3:$H$428,3,FALSE)</f>
        <v>#N/A</v>
      </c>
      <c r="O72" s="33" t="e">
        <f t="shared" ref="O72:O135" si="18">(G72-N72)/N72</f>
        <v>#N/A</v>
      </c>
      <c r="P72" s="34" t="e">
        <f t="shared" ref="P72:P135" si="19">N72*2</f>
        <v>#N/A</v>
      </c>
      <c r="Q72" s="34" t="e">
        <f t="shared" ref="Q72:Q135" si="20">P72*1.22</f>
        <v>#N/A</v>
      </c>
      <c r="R72" s="35" t="e">
        <f t="shared" si="15"/>
        <v>#N/A</v>
      </c>
      <c r="S72" s="57">
        <f t="shared" si="16"/>
        <v>11.523899999999999</v>
      </c>
      <c r="T72" s="57">
        <f t="shared" ref="T72:T135" si="21">S72*1.22</f>
        <v>14.059157999999998</v>
      </c>
      <c r="U72" s="66">
        <f t="shared" si="10"/>
        <v>11.523899999999999</v>
      </c>
      <c r="V72" s="67" t="e">
        <f t="shared" ref="V72:V135" si="22">(U72-N72)/N72</f>
        <v>#N/A</v>
      </c>
    </row>
    <row r="73" spans="1:23" ht="35.25" customHeight="1">
      <c r="A73" s="27">
        <v>67</v>
      </c>
      <c r="B73" s="27" t="s">
        <v>1597</v>
      </c>
      <c r="C73" s="51" t="s">
        <v>1598</v>
      </c>
      <c r="D73" s="38" t="str">
        <f t="shared" si="11"/>
        <v>BTP0027-3</v>
      </c>
      <c r="E73" s="64" t="s">
        <v>1599</v>
      </c>
      <c r="F73" s="64" t="s">
        <v>1574</v>
      </c>
      <c r="G73" s="53">
        <v>9.19</v>
      </c>
      <c r="H73" s="54">
        <v>11.2118</v>
      </c>
      <c r="I73" s="55"/>
      <c r="J73" s="56">
        <f t="shared" si="14"/>
        <v>0</v>
      </c>
      <c r="K73" s="56">
        <f t="shared" si="14"/>
        <v>0</v>
      </c>
      <c r="M73" s="27" t="str">
        <f t="shared" si="17"/>
        <v>BTP0027-3</v>
      </c>
      <c r="N73" s="32" t="e">
        <f>VLOOKUP(M73,[1]Nakupna20230622!$B$3:$H$428,3,FALSE)</f>
        <v>#N/A</v>
      </c>
      <c r="O73" s="33" t="e">
        <f t="shared" si="18"/>
        <v>#N/A</v>
      </c>
      <c r="P73" s="34" t="e">
        <f t="shared" si="19"/>
        <v>#N/A</v>
      </c>
      <c r="Q73" s="34" t="e">
        <f t="shared" si="20"/>
        <v>#N/A</v>
      </c>
      <c r="R73" s="35" t="e">
        <f t="shared" si="15"/>
        <v>#N/A</v>
      </c>
      <c r="S73" s="57">
        <f t="shared" si="16"/>
        <v>9.8332999999999995</v>
      </c>
      <c r="T73" s="57">
        <f t="shared" si="21"/>
        <v>11.996625999999999</v>
      </c>
      <c r="U73" s="66">
        <f t="shared" si="10"/>
        <v>9.8332999999999995</v>
      </c>
      <c r="V73" s="67" t="e">
        <f t="shared" si="22"/>
        <v>#N/A</v>
      </c>
    </row>
    <row r="74" spans="1:23" ht="61.95" customHeight="1">
      <c r="A74" s="27">
        <v>68</v>
      </c>
      <c r="B74" s="27" t="s">
        <v>352</v>
      </c>
      <c r="C74" s="51" t="s">
        <v>354</v>
      </c>
      <c r="E74" s="60" t="s">
        <v>353</v>
      </c>
      <c r="F74" s="64" t="s">
        <v>1600</v>
      </c>
      <c r="G74" s="53">
        <v>13.5</v>
      </c>
      <c r="H74" s="54">
        <f>G74*1.22</f>
        <v>16.47</v>
      </c>
      <c r="I74" s="55"/>
      <c r="J74" s="56">
        <f t="shared" si="14"/>
        <v>0</v>
      </c>
      <c r="K74" s="56">
        <f t="shared" si="14"/>
        <v>0</v>
      </c>
      <c r="M74" s="27" t="str">
        <f t="shared" si="17"/>
        <v>BTP0030</v>
      </c>
      <c r="N74" s="32">
        <f>VLOOKUP(M74,[1]Nakupna20230622!$B$3:$H$428,3,FALSE)</f>
        <v>6.99</v>
      </c>
      <c r="O74" s="33">
        <f t="shared" si="18"/>
        <v>0.93133047210300424</v>
      </c>
      <c r="P74" s="34">
        <f t="shared" si="19"/>
        <v>13.98</v>
      </c>
      <c r="Q74" s="34">
        <f t="shared" si="20"/>
        <v>17.055600000000002</v>
      </c>
      <c r="R74" s="35">
        <f t="shared" si="15"/>
        <v>1</v>
      </c>
      <c r="S74" s="57">
        <f t="shared" si="16"/>
        <v>14.445</v>
      </c>
      <c r="T74" s="57">
        <f t="shared" si="21"/>
        <v>17.622900000000001</v>
      </c>
      <c r="U74" s="58">
        <v>13.98</v>
      </c>
      <c r="V74" s="33">
        <f t="shared" si="22"/>
        <v>1</v>
      </c>
    </row>
    <row r="75" spans="1:23" ht="60.75" customHeight="1">
      <c r="A75" s="27">
        <v>69</v>
      </c>
      <c r="B75" s="27" t="s">
        <v>355</v>
      </c>
      <c r="C75" s="51" t="s">
        <v>357</v>
      </c>
      <c r="E75" s="60" t="s">
        <v>356</v>
      </c>
      <c r="F75" s="64" t="s">
        <v>1601</v>
      </c>
      <c r="G75" s="53">
        <v>10.5</v>
      </c>
      <c r="H75" s="54">
        <f>G75*1.22</f>
        <v>12.81</v>
      </c>
      <c r="I75" s="55"/>
      <c r="J75" s="56">
        <f t="shared" si="14"/>
        <v>0</v>
      </c>
      <c r="K75" s="56">
        <f t="shared" si="14"/>
        <v>0</v>
      </c>
      <c r="M75" s="27" t="str">
        <f t="shared" si="17"/>
        <v>BTP0031</v>
      </c>
      <c r="N75" s="32">
        <f>VLOOKUP(M75,[1]Nakupna20230622!$B$3:$H$428,3,FALSE)</f>
        <v>4.8899999999999997</v>
      </c>
      <c r="O75" s="33">
        <f t="shared" si="18"/>
        <v>1.147239263803681</v>
      </c>
      <c r="P75" s="34">
        <f t="shared" si="19"/>
        <v>9.7799999999999994</v>
      </c>
      <c r="Q75" s="34">
        <f t="shared" si="20"/>
        <v>11.9316</v>
      </c>
      <c r="R75" s="35">
        <f t="shared" si="15"/>
        <v>1</v>
      </c>
      <c r="S75" s="57">
        <f t="shared" si="16"/>
        <v>11.235000000000001</v>
      </c>
      <c r="T75" s="57">
        <f t="shared" si="21"/>
        <v>13.706700000000001</v>
      </c>
      <c r="U75" s="58">
        <v>10.5</v>
      </c>
      <c r="V75" s="33">
        <f t="shared" si="22"/>
        <v>1.147239263803681</v>
      </c>
    </row>
    <row r="76" spans="1:23" ht="48.75" customHeight="1">
      <c r="A76" s="27">
        <v>70</v>
      </c>
      <c r="B76" s="27" t="s">
        <v>379</v>
      </c>
      <c r="C76" s="51" t="s">
        <v>381</v>
      </c>
      <c r="D76" s="38" t="str">
        <f t="shared" ref="D76:D111" si="23">REPLACE(C76,1,2,"BT")</f>
        <v>BTG001</v>
      </c>
      <c r="E76" s="64" t="s">
        <v>380</v>
      </c>
      <c r="F76" s="64" t="s">
        <v>1602</v>
      </c>
      <c r="G76" s="53">
        <v>28.073770491803302</v>
      </c>
      <c r="H76" s="54">
        <v>34.25</v>
      </c>
      <c r="I76" s="55"/>
      <c r="J76" s="56">
        <f t="shared" si="14"/>
        <v>0</v>
      </c>
      <c r="K76" s="56">
        <f t="shared" si="14"/>
        <v>0</v>
      </c>
      <c r="M76" s="27" t="str">
        <f t="shared" si="17"/>
        <v>BTG001</v>
      </c>
      <c r="N76" s="32">
        <f>VLOOKUP(M76,[1]Nakupna20230622!$B$3:$H$428,3,FALSE)</f>
        <v>11.83</v>
      </c>
      <c r="O76" s="68">
        <f>(G76-N76-N77)/N76</f>
        <v>1.2589831354018008</v>
      </c>
      <c r="P76" s="34">
        <f t="shared" si="19"/>
        <v>23.66</v>
      </c>
      <c r="Q76" s="34">
        <f t="shared" si="20"/>
        <v>28.865199999999998</v>
      </c>
      <c r="R76" s="35">
        <f t="shared" si="15"/>
        <v>1</v>
      </c>
      <c r="S76" s="57">
        <f t="shared" si="16"/>
        <v>30.038934426229535</v>
      </c>
      <c r="T76" s="57">
        <f t="shared" si="21"/>
        <v>36.647500000000029</v>
      </c>
      <c r="U76" s="58">
        <v>28.07</v>
      </c>
      <c r="V76" s="33">
        <f t="shared" si="22"/>
        <v>1.3727810650887575</v>
      </c>
      <c r="W76" s="69"/>
    </row>
    <row r="77" spans="1:23" ht="54" customHeight="1">
      <c r="A77" s="27">
        <v>71</v>
      </c>
      <c r="B77" s="27" t="s">
        <v>385</v>
      </c>
      <c r="C77" s="51" t="s">
        <v>387</v>
      </c>
      <c r="D77" s="38" t="str">
        <f t="shared" si="23"/>
        <v>BTG001-1</v>
      </c>
      <c r="E77" s="64" t="s">
        <v>386</v>
      </c>
      <c r="F77" s="64" t="s">
        <v>1603</v>
      </c>
      <c r="G77" s="53">
        <v>3.23</v>
      </c>
      <c r="H77" s="54">
        <v>3.9405999999999999</v>
      </c>
      <c r="I77" s="55"/>
      <c r="J77" s="56">
        <f t="shared" si="14"/>
        <v>0</v>
      </c>
      <c r="K77" s="56">
        <f t="shared" si="14"/>
        <v>0</v>
      </c>
      <c r="M77" s="27" t="str">
        <f t="shared" si="17"/>
        <v>BTG001-1</v>
      </c>
      <c r="N77" s="32">
        <f>VLOOKUP(M77,[1]Nakupna20230622!$B$3:$H$428,3,FALSE)</f>
        <v>1.35</v>
      </c>
      <c r="O77" s="33">
        <f t="shared" si="18"/>
        <v>1.3925925925925924</v>
      </c>
      <c r="P77" s="34">
        <f t="shared" si="19"/>
        <v>2.7</v>
      </c>
      <c r="Q77" s="34">
        <f t="shared" si="20"/>
        <v>3.294</v>
      </c>
      <c r="R77" s="35">
        <f t="shared" si="15"/>
        <v>1</v>
      </c>
      <c r="S77" s="57">
        <f t="shared" si="16"/>
        <v>3.4561000000000002</v>
      </c>
      <c r="T77" s="57">
        <f t="shared" si="21"/>
        <v>4.2164419999999998</v>
      </c>
      <c r="U77" s="58">
        <f t="shared" ref="U77:U134" si="24">S77</f>
        <v>3.4561000000000002</v>
      </c>
      <c r="V77" s="33">
        <f t="shared" si="22"/>
        <v>1.5600740740740739</v>
      </c>
    </row>
    <row r="78" spans="1:23" ht="48" customHeight="1">
      <c r="A78" s="27">
        <v>72</v>
      </c>
      <c r="B78" s="27" t="s">
        <v>388</v>
      </c>
      <c r="C78" s="51" t="s">
        <v>390</v>
      </c>
      <c r="D78" s="38" t="str">
        <f t="shared" si="23"/>
        <v>BTG001-2</v>
      </c>
      <c r="E78" s="64" t="s">
        <v>389</v>
      </c>
      <c r="F78" s="64" t="s">
        <v>1604</v>
      </c>
      <c r="G78" s="53">
        <v>3.23</v>
      </c>
      <c r="H78" s="54">
        <v>3.9405999999999999</v>
      </c>
      <c r="I78" s="55"/>
      <c r="J78" s="56">
        <f t="shared" si="14"/>
        <v>0</v>
      </c>
      <c r="K78" s="56">
        <f t="shared" si="14"/>
        <v>0</v>
      </c>
      <c r="M78" s="27" t="str">
        <f t="shared" si="17"/>
        <v>BTG001-2</v>
      </c>
      <c r="N78" s="32">
        <f>VLOOKUP(M78,[1]Nakupna20230622!$B$3:$H$428,3,FALSE)</f>
        <v>1.35</v>
      </c>
      <c r="O78" s="33">
        <f t="shared" si="18"/>
        <v>1.3925925925925924</v>
      </c>
      <c r="P78" s="34">
        <f t="shared" si="19"/>
        <v>2.7</v>
      </c>
      <c r="Q78" s="34">
        <f t="shared" si="20"/>
        <v>3.294</v>
      </c>
      <c r="R78" s="35">
        <f t="shared" si="15"/>
        <v>1</v>
      </c>
      <c r="S78" s="57">
        <f t="shared" si="16"/>
        <v>3.4561000000000002</v>
      </c>
      <c r="T78" s="57">
        <f t="shared" si="21"/>
        <v>4.2164419999999998</v>
      </c>
      <c r="U78" s="58">
        <f t="shared" si="24"/>
        <v>3.4561000000000002</v>
      </c>
      <c r="V78" s="33">
        <f t="shared" si="22"/>
        <v>1.5600740740740739</v>
      </c>
    </row>
    <row r="79" spans="1:23" ht="64.2" customHeight="1">
      <c r="A79" s="27">
        <v>73</v>
      </c>
      <c r="B79" s="27" t="s">
        <v>391</v>
      </c>
      <c r="C79" s="51" t="s">
        <v>393</v>
      </c>
      <c r="D79" s="38" t="str">
        <f t="shared" si="23"/>
        <v>BTG002</v>
      </c>
      <c r="E79" s="64" t="s">
        <v>392</v>
      </c>
      <c r="F79" s="64" t="s">
        <v>1605</v>
      </c>
      <c r="G79" s="53">
        <v>28.073770491803302</v>
      </c>
      <c r="H79" s="54">
        <v>34.25</v>
      </c>
      <c r="I79" s="55"/>
      <c r="J79" s="56">
        <f t="shared" si="14"/>
        <v>0</v>
      </c>
      <c r="K79" s="56">
        <f t="shared" si="14"/>
        <v>0</v>
      </c>
      <c r="M79" s="27" t="str">
        <f t="shared" si="17"/>
        <v>BTG002</v>
      </c>
      <c r="N79" s="32">
        <f>VLOOKUP(M79,[1]Nakupna20230622!$B$3:$H$428,3,FALSE)</f>
        <v>11.83</v>
      </c>
      <c r="O79" s="33">
        <f t="shared" si="18"/>
        <v>1.3730997879799918</v>
      </c>
      <c r="P79" s="34">
        <f t="shared" si="19"/>
        <v>23.66</v>
      </c>
      <c r="Q79" s="34">
        <f t="shared" si="20"/>
        <v>28.865199999999998</v>
      </c>
      <c r="R79" s="35">
        <f t="shared" si="15"/>
        <v>1</v>
      </c>
      <c r="S79" s="57">
        <f t="shared" si="16"/>
        <v>30.038934426229535</v>
      </c>
      <c r="T79" s="57">
        <f t="shared" si="21"/>
        <v>36.647500000000029</v>
      </c>
      <c r="U79" s="58">
        <v>28.07</v>
      </c>
      <c r="V79" s="33">
        <f t="shared" si="22"/>
        <v>1.3727810650887575</v>
      </c>
    </row>
    <row r="80" spans="1:23" ht="54" customHeight="1">
      <c r="A80" s="27">
        <v>74</v>
      </c>
      <c r="B80" s="27" t="s">
        <v>397</v>
      </c>
      <c r="C80" s="51" t="s">
        <v>399</v>
      </c>
      <c r="D80" s="38" t="str">
        <f t="shared" si="23"/>
        <v>BTG002-1</v>
      </c>
      <c r="E80" s="64" t="s">
        <v>398</v>
      </c>
      <c r="F80" s="64" t="s">
        <v>1606</v>
      </c>
      <c r="G80" s="53">
        <v>3.23</v>
      </c>
      <c r="H80" s="54">
        <v>3.9405999999999999</v>
      </c>
      <c r="I80" s="55"/>
      <c r="J80" s="56">
        <f t="shared" si="14"/>
        <v>0</v>
      </c>
      <c r="K80" s="56">
        <f t="shared" si="14"/>
        <v>0</v>
      </c>
      <c r="M80" s="27" t="str">
        <f t="shared" si="17"/>
        <v>BTG002-1</v>
      </c>
      <c r="N80" s="32">
        <f>VLOOKUP(M80,[1]Nakupna20230622!$B$3:$H$428,3,FALSE)</f>
        <v>1.35</v>
      </c>
      <c r="O80" s="33">
        <f t="shared" si="18"/>
        <v>1.3925925925925924</v>
      </c>
      <c r="P80" s="34">
        <f t="shared" si="19"/>
        <v>2.7</v>
      </c>
      <c r="Q80" s="34">
        <f t="shared" si="20"/>
        <v>3.294</v>
      </c>
      <c r="R80" s="35">
        <f t="shared" si="15"/>
        <v>1</v>
      </c>
      <c r="S80" s="57">
        <f t="shared" si="16"/>
        <v>3.4561000000000002</v>
      </c>
      <c r="T80" s="57">
        <f t="shared" si="21"/>
        <v>4.2164419999999998</v>
      </c>
      <c r="U80" s="58">
        <f t="shared" si="24"/>
        <v>3.4561000000000002</v>
      </c>
      <c r="V80" s="33">
        <f t="shared" si="22"/>
        <v>1.5600740740740739</v>
      </c>
    </row>
    <row r="81" spans="1:22" ht="51" customHeight="1">
      <c r="A81" s="27">
        <v>75</v>
      </c>
      <c r="B81" s="27" t="s">
        <v>400</v>
      </c>
      <c r="C81" s="51" t="s">
        <v>402</v>
      </c>
      <c r="D81" s="38" t="str">
        <f t="shared" si="23"/>
        <v>BTG002-2</v>
      </c>
      <c r="E81" s="64" t="s">
        <v>401</v>
      </c>
      <c r="F81" s="64" t="s">
        <v>1607</v>
      </c>
      <c r="G81" s="53">
        <v>3.23</v>
      </c>
      <c r="H81" s="54">
        <v>3.9405999999999999</v>
      </c>
      <c r="I81" s="55"/>
      <c r="J81" s="56">
        <f t="shared" si="14"/>
        <v>0</v>
      </c>
      <c r="K81" s="56">
        <f t="shared" si="14"/>
        <v>0</v>
      </c>
      <c r="M81" s="27" t="str">
        <f t="shared" si="17"/>
        <v>BTG002-2</v>
      </c>
      <c r="N81" s="32">
        <f>VLOOKUP(M81,[1]Nakupna20230622!$B$3:$H$428,3,FALSE)</f>
        <v>1.35</v>
      </c>
      <c r="O81" s="33">
        <f t="shared" si="18"/>
        <v>1.3925925925925924</v>
      </c>
      <c r="P81" s="34">
        <f t="shared" si="19"/>
        <v>2.7</v>
      </c>
      <c r="Q81" s="34">
        <f t="shared" si="20"/>
        <v>3.294</v>
      </c>
      <c r="R81" s="35">
        <f t="shared" si="15"/>
        <v>1</v>
      </c>
      <c r="S81" s="57">
        <f t="shared" si="16"/>
        <v>3.4561000000000002</v>
      </c>
      <c r="T81" s="57">
        <f t="shared" si="21"/>
        <v>4.2164419999999998</v>
      </c>
      <c r="U81" s="58">
        <f t="shared" si="24"/>
        <v>3.4561000000000002</v>
      </c>
      <c r="V81" s="33">
        <f t="shared" si="22"/>
        <v>1.5600740740740739</v>
      </c>
    </row>
    <row r="82" spans="1:22" ht="54" customHeight="1">
      <c r="A82" s="27">
        <v>76</v>
      </c>
      <c r="B82" s="27" t="s">
        <v>403</v>
      </c>
      <c r="C82" s="51" t="s">
        <v>405</v>
      </c>
      <c r="D82" s="38" t="str">
        <f t="shared" si="23"/>
        <v>BTG003</v>
      </c>
      <c r="E82" s="64" t="s">
        <v>404</v>
      </c>
      <c r="F82" s="64" t="s">
        <v>1608</v>
      </c>
      <c r="G82" s="53">
        <v>28.073770491803302</v>
      </c>
      <c r="H82" s="54">
        <v>34.25</v>
      </c>
      <c r="I82" s="55"/>
      <c r="J82" s="56">
        <f t="shared" si="14"/>
        <v>0</v>
      </c>
      <c r="K82" s="56">
        <f t="shared" si="14"/>
        <v>0</v>
      </c>
      <c r="M82" s="27" t="str">
        <f t="shared" si="17"/>
        <v>BTG003</v>
      </c>
      <c r="N82" s="32">
        <f>VLOOKUP(M82,[1]Nakupna20230622!$B$3:$H$428,3,FALSE)</f>
        <v>11.83</v>
      </c>
      <c r="O82" s="33">
        <f t="shared" si="18"/>
        <v>1.3730997879799918</v>
      </c>
      <c r="P82" s="34">
        <f t="shared" si="19"/>
        <v>23.66</v>
      </c>
      <c r="Q82" s="34">
        <f t="shared" si="20"/>
        <v>28.865199999999998</v>
      </c>
      <c r="R82" s="35">
        <f t="shared" si="15"/>
        <v>1</v>
      </c>
      <c r="S82" s="57">
        <f t="shared" si="16"/>
        <v>30.038934426229535</v>
      </c>
      <c r="T82" s="57">
        <f t="shared" si="21"/>
        <v>36.647500000000029</v>
      </c>
      <c r="U82" s="58">
        <v>28.07</v>
      </c>
      <c r="V82" s="33">
        <f t="shared" si="22"/>
        <v>1.3727810650887575</v>
      </c>
    </row>
    <row r="83" spans="1:22" ht="64.2" customHeight="1">
      <c r="A83" s="27">
        <v>77</v>
      </c>
      <c r="B83" s="27" t="s">
        <v>409</v>
      </c>
      <c r="C83" s="51" t="s">
        <v>411</v>
      </c>
      <c r="D83" s="38" t="str">
        <f t="shared" si="23"/>
        <v>BTG003-1</v>
      </c>
      <c r="E83" s="64" t="s">
        <v>410</v>
      </c>
      <c r="F83" s="64" t="s">
        <v>1609</v>
      </c>
      <c r="G83" s="53">
        <v>3.23</v>
      </c>
      <c r="H83" s="54">
        <v>3.9405999999999999</v>
      </c>
      <c r="I83" s="55"/>
      <c r="J83" s="56">
        <f t="shared" si="14"/>
        <v>0</v>
      </c>
      <c r="K83" s="56">
        <f t="shared" si="14"/>
        <v>0</v>
      </c>
      <c r="M83" s="27" t="str">
        <f t="shared" si="17"/>
        <v>BTG003-1</v>
      </c>
      <c r="N83" s="32">
        <f>VLOOKUP(M83,[1]Nakupna20230622!$B$3:$H$428,3,FALSE)</f>
        <v>1.35</v>
      </c>
      <c r="O83" s="33">
        <f t="shared" si="18"/>
        <v>1.3925925925925924</v>
      </c>
      <c r="P83" s="34">
        <f t="shared" si="19"/>
        <v>2.7</v>
      </c>
      <c r="Q83" s="34">
        <f t="shared" si="20"/>
        <v>3.294</v>
      </c>
      <c r="R83" s="35">
        <f t="shared" si="15"/>
        <v>1</v>
      </c>
      <c r="S83" s="57">
        <f t="shared" si="16"/>
        <v>3.4561000000000002</v>
      </c>
      <c r="T83" s="57">
        <f t="shared" si="21"/>
        <v>4.2164419999999998</v>
      </c>
      <c r="U83" s="58">
        <f t="shared" si="24"/>
        <v>3.4561000000000002</v>
      </c>
      <c r="V83" s="33">
        <f t="shared" si="22"/>
        <v>1.5600740740740739</v>
      </c>
    </row>
    <row r="84" spans="1:22" ht="64.2" customHeight="1">
      <c r="A84" s="27">
        <v>78</v>
      </c>
      <c r="B84" s="27" t="s">
        <v>412</v>
      </c>
      <c r="C84" s="51" t="s">
        <v>414</v>
      </c>
      <c r="D84" s="38" t="str">
        <f t="shared" si="23"/>
        <v>BTG003-2</v>
      </c>
      <c r="E84" s="64" t="s">
        <v>413</v>
      </c>
      <c r="F84" s="64" t="s">
        <v>1610</v>
      </c>
      <c r="G84" s="53">
        <v>3.23</v>
      </c>
      <c r="H84" s="54">
        <v>3.9405999999999999</v>
      </c>
      <c r="I84" s="55"/>
      <c r="J84" s="56">
        <f t="shared" si="14"/>
        <v>0</v>
      </c>
      <c r="K84" s="56">
        <f t="shared" si="14"/>
        <v>0</v>
      </c>
      <c r="M84" s="27" t="str">
        <f t="shared" si="17"/>
        <v>BTG003-2</v>
      </c>
      <c r="N84" s="32">
        <f>VLOOKUP(M84,[1]Nakupna20230622!$B$3:$H$428,3,FALSE)</f>
        <v>1.35</v>
      </c>
      <c r="O84" s="33">
        <f t="shared" si="18"/>
        <v>1.3925925925925924</v>
      </c>
      <c r="P84" s="34">
        <f t="shared" si="19"/>
        <v>2.7</v>
      </c>
      <c r="Q84" s="34">
        <f t="shared" si="20"/>
        <v>3.294</v>
      </c>
      <c r="R84" s="35">
        <f t="shared" si="15"/>
        <v>1</v>
      </c>
      <c r="S84" s="57">
        <f t="shared" si="16"/>
        <v>3.4561000000000002</v>
      </c>
      <c r="T84" s="57">
        <f t="shared" si="21"/>
        <v>4.2164419999999998</v>
      </c>
      <c r="U84" s="58">
        <f t="shared" si="24"/>
        <v>3.4561000000000002</v>
      </c>
      <c r="V84" s="33">
        <f t="shared" si="22"/>
        <v>1.5600740740740739</v>
      </c>
    </row>
    <row r="85" spans="1:22" ht="56.1" customHeight="1">
      <c r="A85" s="27">
        <v>79</v>
      </c>
      <c r="B85" s="27" t="s">
        <v>415</v>
      </c>
      <c r="C85" s="51" t="s">
        <v>417</v>
      </c>
      <c r="D85" s="38" t="str">
        <f t="shared" si="23"/>
        <v>BTG004</v>
      </c>
      <c r="E85" s="64" t="s">
        <v>416</v>
      </c>
      <c r="F85" s="64" t="s">
        <v>1611</v>
      </c>
      <c r="G85" s="53">
        <v>28.073770491803302</v>
      </c>
      <c r="H85" s="54">
        <v>34.25</v>
      </c>
      <c r="I85" s="55"/>
      <c r="J85" s="56">
        <f t="shared" si="14"/>
        <v>0</v>
      </c>
      <c r="K85" s="56">
        <f t="shared" si="14"/>
        <v>0</v>
      </c>
      <c r="M85" s="27" t="str">
        <f t="shared" si="17"/>
        <v>BTG004</v>
      </c>
      <c r="N85" s="32">
        <f>VLOOKUP(M85,[1]Nakupna20230622!$B$3:$H$428,3,FALSE)</f>
        <v>11.83</v>
      </c>
      <c r="O85" s="33">
        <f t="shared" si="18"/>
        <v>1.3730997879799918</v>
      </c>
      <c r="P85" s="34">
        <f t="shared" si="19"/>
        <v>23.66</v>
      </c>
      <c r="Q85" s="34">
        <f t="shared" si="20"/>
        <v>28.865199999999998</v>
      </c>
      <c r="R85" s="35">
        <f t="shared" si="15"/>
        <v>1</v>
      </c>
      <c r="S85" s="57">
        <f t="shared" si="16"/>
        <v>30.038934426229535</v>
      </c>
      <c r="T85" s="57">
        <f t="shared" si="21"/>
        <v>36.647500000000029</v>
      </c>
      <c r="U85" s="58">
        <v>28.07</v>
      </c>
      <c r="V85" s="33">
        <f t="shared" si="22"/>
        <v>1.3727810650887575</v>
      </c>
    </row>
    <row r="86" spans="1:22" ht="64.2" customHeight="1">
      <c r="A86" s="27">
        <v>80</v>
      </c>
      <c r="B86" s="27" t="s">
        <v>421</v>
      </c>
      <c r="C86" s="51" t="s">
        <v>423</v>
      </c>
      <c r="D86" s="38" t="str">
        <f t="shared" si="23"/>
        <v>BTG004-1</v>
      </c>
      <c r="E86" s="64" t="s">
        <v>422</v>
      </c>
      <c r="F86" s="64" t="s">
        <v>1612</v>
      </c>
      <c r="G86" s="53">
        <v>3.23</v>
      </c>
      <c r="H86" s="54">
        <v>3.9405999999999999</v>
      </c>
      <c r="I86" s="55"/>
      <c r="J86" s="56">
        <f t="shared" si="14"/>
        <v>0</v>
      </c>
      <c r="K86" s="56">
        <f t="shared" si="14"/>
        <v>0</v>
      </c>
      <c r="M86" s="27" t="str">
        <f t="shared" si="17"/>
        <v>BTG004-1</v>
      </c>
      <c r="N86" s="32">
        <f>VLOOKUP(M86,[1]Nakupna20230622!$B$3:$H$428,3,FALSE)</f>
        <v>1.35</v>
      </c>
      <c r="O86" s="33">
        <f t="shared" si="18"/>
        <v>1.3925925925925924</v>
      </c>
      <c r="P86" s="34">
        <f t="shared" si="19"/>
        <v>2.7</v>
      </c>
      <c r="Q86" s="34">
        <f t="shared" si="20"/>
        <v>3.294</v>
      </c>
      <c r="R86" s="35">
        <f t="shared" si="15"/>
        <v>1</v>
      </c>
      <c r="S86" s="57">
        <f t="shared" si="16"/>
        <v>3.4561000000000002</v>
      </c>
      <c r="T86" s="57">
        <f t="shared" si="21"/>
        <v>4.2164419999999998</v>
      </c>
      <c r="U86" s="58">
        <f t="shared" si="24"/>
        <v>3.4561000000000002</v>
      </c>
      <c r="V86" s="33">
        <f t="shared" si="22"/>
        <v>1.5600740740740739</v>
      </c>
    </row>
    <row r="87" spans="1:22" ht="64.2" customHeight="1">
      <c r="A87" s="27">
        <v>81</v>
      </c>
      <c r="B87" s="27" t="s">
        <v>424</v>
      </c>
      <c r="C87" s="51" t="s">
        <v>426</v>
      </c>
      <c r="D87" s="38" t="str">
        <f t="shared" si="23"/>
        <v>BTG004-2</v>
      </c>
      <c r="E87" s="59" t="s">
        <v>425</v>
      </c>
      <c r="F87" s="64" t="s">
        <v>1613</v>
      </c>
      <c r="G87" s="53">
        <v>3.23</v>
      </c>
      <c r="H87" s="54">
        <v>3.9405999999999999</v>
      </c>
      <c r="I87" s="55"/>
      <c r="J87" s="56">
        <f t="shared" si="14"/>
        <v>0</v>
      </c>
      <c r="K87" s="56">
        <f t="shared" si="14"/>
        <v>0</v>
      </c>
      <c r="M87" s="27" t="str">
        <f t="shared" si="17"/>
        <v>BTG004-2</v>
      </c>
      <c r="N87" s="32">
        <f>VLOOKUP(M87,[1]Nakupna20230622!$B$3:$H$428,3,FALSE)</f>
        <v>1.35</v>
      </c>
      <c r="O87" s="33">
        <f t="shared" si="18"/>
        <v>1.3925925925925924</v>
      </c>
      <c r="P87" s="34">
        <f t="shared" si="19"/>
        <v>2.7</v>
      </c>
      <c r="Q87" s="34">
        <f t="shared" si="20"/>
        <v>3.294</v>
      </c>
      <c r="R87" s="35">
        <f t="shared" si="15"/>
        <v>1</v>
      </c>
      <c r="S87" s="57">
        <f t="shared" si="16"/>
        <v>3.4561000000000002</v>
      </c>
      <c r="T87" s="57">
        <f t="shared" si="21"/>
        <v>4.2164419999999998</v>
      </c>
      <c r="U87" s="58">
        <f t="shared" si="24"/>
        <v>3.4561000000000002</v>
      </c>
      <c r="V87" s="33">
        <f t="shared" si="22"/>
        <v>1.5600740740740739</v>
      </c>
    </row>
    <row r="88" spans="1:22" ht="64.2" customHeight="1">
      <c r="A88" s="27">
        <v>82</v>
      </c>
      <c r="B88" s="27" t="s">
        <v>427</v>
      </c>
      <c r="C88" s="51" t="s">
        <v>429</v>
      </c>
      <c r="D88" s="38" t="str">
        <f t="shared" si="23"/>
        <v>BTG005</v>
      </c>
      <c r="E88" s="59" t="s">
        <v>428</v>
      </c>
      <c r="F88" s="59" t="s">
        <v>1614</v>
      </c>
      <c r="G88" s="53">
        <v>28.073770491803302</v>
      </c>
      <c r="H88" s="54">
        <v>34.25</v>
      </c>
      <c r="I88" s="55"/>
      <c r="J88" s="56">
        <f t="shared" si="14"/>
        <v>0</v>
      </c>
      <c r="K88" s="56">
        <f t="shared" si="14"/>
        <v>0</v>
      </c>
      <c r="M88" s="27" t="str">
        <f t="shared" si="17"/>
        <v>BTG005</v>
      </c>
      <c r="N88" s="32">
        <f>VLOOKUP(M88,[1]Nakupna20230622!$B$3:$H$428,3,FALSE)</f>
        <v>11.83</v>
      </c>
      <c r="O88" s="33">
        <f t="shared" si="18"/>
        <v>1.3730997879799918</v>
      </c>
      <c r="P88" s="34">
        <f t="shared" si="19"/>
        <v>23.66</v>
      </c>
      <c r="Q88" s="34">
        <f t="shared" si="20"/>
        <v>28.865199999999998</v>
      </c>
      <c r="R88" s="35">
        <f t="shared" si="15"/>
        <v>1</v>
      </c>
      <c r="S88" s="57">
        <f t="shared" si="16"/>
        <v>30.038934426229535</v>
      </c>
      <c r="T88" s="57">
        <f t="shared" si="21"/>
        <v>36.647500000000029</v>
      </c>
      <c r="U88" s="58">
        <v>28.07</v>
      </c>
      <c r="V88" s="33">
        <f t="shared" si="22"/>
        <v>1.3727810650887575</v>
      </c>
    </row>
    <row r="89" spans="1:22" ht="64.2" customHeight="1">
      <c r="A89" s="27">
        <v>83</v>
      </c>
      <c r="B89" s="27" t="s">
        <v>433</v>
      </c>
      <c r="C89" s="51" t="s">
        <v>435</v>
      </c>
      <c r="D89" s="38" t="str">
        <f t="shared" si="23"/>
        <v>BTG005-1</v>
      </c>
      <c r="E89" s="64" t="s">
        <v>434</v>
      </c>
      <c r="F89" s="59" t="s">
        <v>1615</v>
      </c>
      <c r="G89" s="53">
        <v>3.23</v>
      </c>
      <c r="H89" s="54">
        <v>3.9405999999999999</v>
      </c>
      <c r="I89" s="55"/>
      <c r="J89" s="56">
        <f t="shared" si="14"/>
        <v>0</v>
      </c>
      <c r="K89" s="56">
        <f t="shared" si="14"/>
        <v>0</v>
      </c>
      <c r="M89" s="27" t="str">
        <f t="shared" si="17"/>
        <v>BTG005-1</v>
      </c>
      <c r="N89" s="32">
        <f>VLOOKUP(M89,[1]Nakupna20230622!$B$3:$H$428,3,FALSE)</f>
        <v>1.35</v>
      </c>
      <c r="O89" s="33">
        <f t="shared" si="18"/>
        <v>1.3925925925925924</v>
      </c>
      <c r="P89" s="34">
        <f t="shared" si="19"/>
        <v>2.7</v>
      </c>
      <c r="Q89" s="34">
        <f t="shared" si="20"/>
        <v>3.294</v>
      </c>
      <c r="R89" s="35">
        <f t="shared" si="15"/>
        <v>1</v>
      </c>
      <c r="S89" s="57">
        <f t="shared" si="16"/>
        <v>3.4561000000000002</v>
      </c>
      <c r="T89" s="57">
        <f t="shared" si="21"/>
        <v>4.2164419999999998</v>
      </c>
      <c r="U89" s="58">
        <f t="shared" si="24"/>
        <v>3.4561000000000002</v>
      </c>
      <c r="V89" s="33">
        <f t="shared" si="22"/>
        <v>1.5600740740740739</v>
      </c>
    </row>
    <row r="90" spans="1:22" ht="60" customHeight="1">
      <c r="A90" s="27">
        <v>84</v>
      </c>
      <c r="B90" s="27" t="s">
        <v>436</v>
      </c>
      <c r="C90" s="51" t="s">
        <v>438</v>
      </c>
      <c r="D90" s="38" t="str">
        <f t="shared" si="23"/>
        <v>BTG005-2</v>
      </c>
      <c r="E90" s="59" t="s">
        <v>437</v>
      </c>
      <c r="F90" s="64" t="s">
        <v>1616</v>
      </c>
      <c r="G90" s="53">
        <v>3.23</v>
      </c>
      <c r="H90" s="54">
        <v>3.9405999999999999</v>
      </c>
      <c r="I90" s="55"/>
      <c r="J90" s="56">
        <f t="shared" si="14"/>
        <v>0</v>
      </c>
      <c r="K90" s="56">
        <f t="shared" si="14"/>
        <v>0</v>
      </c>
      <c r="M90" s="27" t="str">
        <f t="shared" si="17"/>
        <v>BTG005-2</v>
      </c>
      <c r="N90" s="32">
        <f>VLOOKUP(M90,[1]Nakupna20230622!$B$3:$H$428,3,FALSE)</f>
        <v>1.35</v>
      </c>
      <c r="O90" s="33">
        <f t="shared" si="18"/>
        <v>1.3925925925925924</v>
      </c>
      <c r="P90" s="34">
        <f t="shared" si="19"/>
        <v>2.7</v>
      </c>
      <c r="Q90" s="34">
        <f t="shared" si="20"/>
        <v>3.294</v>
      </c>
      <c r="R90" s="35">
        <f t="shared" si="15"/>
        <v>1</v>
      </c>
      <c r="S90" s="57">
        <f t="shared" si="16"/>
        <v>3.4561000000000002</v>
      </c>
      <c r="T90" s="57">
        <f t="shared" si="21"/>
        <v>4.2164419999999998</v>
      </c>
      <c r="U90" s="58">
        <f t="shared" si="24"/>
        <v>3.4561000000000002</v>
      </c>
      <c r="V90" s="33">
        <f t="shared" si="22"/>
        <v>1.5600740740740739</v>
      </c>
    </row>
    <row r="91" spans="1:22" ht="57" customHeight="1">
      <c r="A91" s="27">
        <v>85</v>
      </c>
      <c r="B91" s="27" t="s">
        <v>439</v>
      </c>
      <c r="C91" s="51" t="s">
        <v>441</v>
      </c>
      <c r="D91" s="38" t="str">
        <f t="shared" si="23"/>
        <v>BTG006</v>
      </c>
      <c r="E91" s="59" t="s">
        <v>440</v>
      </c>
      <c r="F91" s="59" t="s">
        <v>1617</v>
      </c>
      <c r="G91" s="53">
        <v>28.073770491803302</v>
      </c>
      <c r="H91" s="54">
        <v>34.25</v>
      </c>
      <c r="I91" s="55"/>
      <c r="J91" s="56">
        <f t="shared" si="14"/>
        <v>0</v>
      </c>
      <c r="K91" s="56">
        <f t="shared" si="14"/>
        <v>0</v>
      </c>
      <c r="M91" s="27" t="str">
        <f t="shared" si="17"/>
        <v>BTG006</v>
      </c>
      <c r="N91" s="32">
        <f>VLOOKUP(M91,[1]Nakupna20230622!$B$3:$H$428,3,FALSE)</f>
        <v>11.83</v>
      </c>
      <c r="O91" s="33">
        <f t="shared" si="18"/>
        <v>1.3730997879799918</v>
      </c>
      <c r="P91" s="34">
        <f t="shared" si="19"/>
        <v>23.66</v>
      </c>
      <c r="Q91" s="34">
        <f t="shared" si="20"/>
        <v>28.865199999999998</v>
      </c>
      <c r="R91" s="35">
        <f t="shared" si="15"/>
        <v>1</v>
      </c>
      <c r="S91" s="57">
        <f t="shared" si="16"/>
        <v>30.038934426229535</v>
      </c>
      <c r="T91" s="57">
        <f t="shared" si="21"/>
        <v>36.647500000000029</v>
      </c>
      <c r="U91" s="58">
        <v>28.07</v>
      </c>
      <c r="V91" s="33">
        <f t="shared" si="22"/>
        <v>1.3727810650887575</v>
      </c>
    </row>
    <row r="92" spans="1:22" ht="55.2" customHeight="1">
      <c r="A92" s="27">
        <v>86</v>
      </c>
      <c r="B92" s="27" t="s">
        <v>445</v>
      </c>
      <c r="C92" s="51" t="s">
        <v>447</v>
      </c>
      <c r="D92" s="38" t="str">
        <f t="shared" si="23"/>
        <v>BTG006-1</v>
      </c>
      <c r="E92" s="59" t="s">
        <v>446</v>
      </c>
      <c r="F92" s="59" t="s">
        <v>1618</v>
      </c>
      <c r="G92" s="53">
        <v>3.23</v>
      </c>
      <c r="H92" s="54">
        <v>3.9405999999999999</v>
      </c>
      <c r="I92" s="55"/>
      <c r="J92" s="56">
        <f t="shared" si="14"/>
        <v>0</v>
      </c>
      <c r="K92" s="56">
        <f t="shared" si="14"/>
        <v>0</v>
      </c>
      <c r="M92" s="27" t="str">
        <f t="shared" si="17"/>
        <v>BTG006-1</v>
      </c>
      <c r="N92" s="32">
        <f>VLOOKUP(M92,[1]Nakupna20230622!$B$3:$H$428,3,FALSE)</f>
        <v>1.35</v>
      </c>
      <c r="O92" s="33">
        <f t="shared" si="18"/>
        <v>1.3925925925925924</v>
      </c>
      <c r="P92" s="34">
        <f t="shared" si="19"/>
        <v>2.7</v>
      </c>
      <c r="Q92" s="34">
        <f t="shared" si="20"/>
        <v>3.294</v>
      </c>
      <c r="R92" s="35">
        <f t="shared" si="15"/>
        <v>1</v>
      </c>
      <c r="S92" s="57">
        <f t="shared" si="16"/>
        <v>3.4561000000000002</v>
      </c>
      <c r="T92" s="57">
        <f t="shared" si="21"/>
        <v>4.2164419999999998</v>
      </c>
      <c r="U92" s="58">
        <f t="shared" si="24"/>
        <v>3.4561000000000002</v>
      </c>
      <c r="V92" s="33">
        <f t="shared" si="22"/>
        <v>1.5600740740740739</v>
      </c>
    </row>
    <row r="93" spans="1:22" ht="64.2" customHeight="1">
      <c r="A93" s="27">
        <v>87</v>
      </c>
      <c r="B93" s="27" t="s">
        <v>448</v>
      </c>
      <c r="C93" s="51" t="s">
        <v>450</v>
      </c>
      <c r="D93" s="38" t="str">
        <f t="shared" si="23"/>
        <v>BTG006-2</v>
      </c>
      <c r="E93" s="59" t="s">
        <v>449</v>
      </c>
      <c r="F93" s="59" t="s">
        <v>1619</v>
      </c>
      <c r="G93" s="53">
        <v>3.23</v>
      </c>
      <c r="H93" s="54">
        <v>3.9405999999999999</v>
      </c>
      <c r="I93" s="55"/>
      <c r="J93" s="56">
        <f t="shared" si="14"/>
        <v>0</v>
      </c>
      <c r="K93" s="56">
        <f t="shared" si="14"/>
        <v>0</v>
      </c>
      <c r="M93" s="27" t="str">
        <f t="shared" si="17"/>
        <v>BTG006-2</v>
      </c>
      <c r="N93" s="32">
        <f>VLOOKUP(M93,[1]Nakupna20230622!$B$3:$H$428,3,FALSE)</f>
        <v>1.35</v>
      </c>
      <c r="O93" s="33">
        <f t="shared" si="18"/>
        <v>1.3925925925925924</v>
      </c>
      <c r="P93" s="34">
        <f t="shared" si="19"/>
        <v>2.7</v>
      </c>
      <c r="Q93" s="34">
        <f t="shared" si="20"/>
        <v>3.294</v>
      </c>
      <c r="R93" s="35">
        <f t="shared" si="15"/>
        <v>1</v>
      </c>
      <c r="S93" s="57">
        <f t="shared" si="16"/>
        <v>3.4561000000000002</v>
      </c>
      <c r="T93" s="57">
        <f t="shared" si="21"/>
        <v>4.2164419999999998</v>
      </c>
      <c r="U93" s="58">
        <f t="shared" si="24"/>
        <v>3.4561000000000002</v>
      </c>
      <c r="V93" s="33">
        <f t="shared" si="22"/>
        <v>1.5600740740740739</v>
      </c>
    </row>
    <row r="94" spans="1:22" ht="64.2" customHeight="1">
      <c r="A94" s="27">
        <v>88</v>
      </c>
      <c r="B94" s="27" t="s">
        <v>451</v>
      </c>
      <c r="C94" s="51" t="s">
        <v>453</v>
      </c>
      <c r="D94" s="38" t="str">
        <f t="shared" si="23"/>
        <v>BTG007</v>
      </c>
      <c r="E94" s="59" t="s">
        <v>452</v>
      </c>
      <c r="F94" s="59" t="s">
        <v>1620</v>
      </c>
      <c r="G94" s="53">
        <v>28.073770491803302</v>
      </c>
      <c r="H94" s="54">
        <v>34.25</v>
      </c>
      <c r="I94" s="55"/>
      <c r="J94" s="56">
        <f t="shared" si="14"/>
        <v>0</v>
      </c>
      <c r="K94" s="56">
        <f t="shared" si="14"/>
        <v>0</v>
      </c>
      <c r="M94" s="27" t="str">
        <f t="shared" si="17"/>
        <v>BTG007</v>
      </c>
      <c r="N94" s="32">
        <f>VLOOKUP(M94,[1]Nakupna20230622!$B$3:$H$428,3,FALSE)</f>
        <v>11.83</v>
      </c>
      <c r="O94" s="33">
        <f t="shared" si="18"/>
        <v>1.3730997879799918</v>
      </c>
      <c r="P94" s="34">
        <f t="shared" si="19"/>
        <v>23.66</v>
      </c>
      <c r="Q94" s="34">
        <f t="shared" si="20"/>
        <v>28.865199999999998</v>
      </c>
      <c r="R94" s="35">
        <f t="shared" si="15"/>
        <v>1</v>
      </c>
      <c r="S94" s="57">
        <f t="shared" si="16"/>
        <v>30.038934426229535</v>
      </c>
      <c r="T94" s="57">
        <f t="shared" si="21"/>
        <v>36.647500000000029</v>
      </c>
      <c r="U94" s="58">
        <v>28.07</v>
      </c>
      <c r="V94" s="33">
        <f t="shared" si="22"/>
        <v>1.3727810650887575</v>
      </c>
    </row>
    <row r="95" spans="1:22" ht="54" customHeight="1">
      <c r="A95" s="27">
        <v>89</v>
      </c>
      <c r="B95" s="27" t="s">
        <v>457</v>
      </c>
      <c r="C95" s="51" t="s">
        <v>459</v>
      </c>
      <c r="D95" s="38" t="str">
        <f t="shared" si="23"/>
        <v>BTG007-1</v>
      </c>
      <c r="E95" s="59" t="s">
        <v>458</v>
      </c>
      <c r="F95" s="59" t="s">
        <v>1621</v>
      </c>
      <c r="G95" s="53">
        <v>3.23</v>
      </c>
      <c r="H95" s="54">
        <v>3.9405999999999999</v>
      </c>
      <c r="I95" s="55"/>
      <c r="J95" s="56">
        <f t="shared" si="14"/>
        <v>0</v>
      </c>
      <c r="K95" s="56">
        <f t="shared" si="14"/>
        <v>0</v>
      </c>
      <c r="M95" s="27" t="str">
        <f t="shared" si="17"/>
        <v>BTG007-1</v>
      </c>
      <c r="N95" s="32">
        <f>VLOOKUP(M95,[1]Nakupna20230622!$B$3:$H$428,3,FALSE)</f>
        <v>1.35</v>
      </c>
      <c r="O95" s="33">
        <f t="shared" si="18"/>
        <v>1.3925925925925924</v>
      </c>
      <c r="P95" s="34">
        <f t="shared" si="19"/>
        <v>2.7</v>
      </c>
      <c r="Q95" s="34">
        <f t="shared" si="20"/>
        <v>3.294</v>
      </c>
      <c r="R95" s="35">
        <f t="shared" si="15"/>
        <v>1</v>
      </c>
      <c r="S95" s="57">
        <f t="shared" si="16"/>
        <v>3.4561000000000002</v>
      </c>
      <c r="T95" s="57">
        <f t="shared" si="21"/>
        <v>4.2164419999999998</v>
      </c>
      <c r="U95" s="58">
        <f t="shared" si="24"/>
        <v>3.4561000000000002</v>
      </c>
      <c r="V95" s="33">
        <f t="shared" si="22"/>
        <v>1.5600740740740739</v>
      </c>
    </row>
    <row r="96" spans="1:22" ht="55.2" customHeight="1">
      <c r="A96" s="27">
        <v>90</v>
      </c>
      <c r="B96" s="27" t="s">
        <v>460</v>
      </c>
      <c r="C96" s="51" t="s">
        <v>462</v>
      </c>
      <c r="D96" s="38" t="str">
        <f t="shared" si="23"/>
        <v>BTG007-2</v>
      </c>
      <c r="E96" s="59" t="s">
        <v>461</v>
      </c>
      <c r="F96" s="59" t="s">
        <v>1622</v>
      </c>
      <c r="G96" s="53">
        <v>3.23</v>
      </c>
      <c r="H96" s="54">
        <v>3.9405999999999999</v>
      </c>
      <c r="I96" s="55"/>
      <c r="J96" s="56">
        <f t="shared" si="14"/>
        <v>0</v>
      </c>
      <c r="K96" s="56">
        <f t="shared" si="14"/>
        <v>0</v>
      </c>
      <c r="M96" s="27" t="str">
        <f t="shared" si="17"/>
        <v>BTG007-2</v>
      </c>
      <c r="N96" s="32">
        <f>VLOOKUP(M96,[1]Nakupna20230622!$B$3:$H$428,3,FALSE)</f>
        <v>1.35</v>
      </c>
      <c r="O96" s="33">
        <f t="shared" si="18"/>
        <v>1.3925925925925924</v>
      </c>
      <c r="P96" s="34">
        <f t="shared" si="19"/>
        <v>2.7</v>
      </c>
      <c r="Q96" s="34">
        <f t="shared" si="20"/>
        <v>3.294</v>
      </c>
      <c r="R96" s="35">
        <f t="shared" si="15"/>
        <v>1</v>
      </c>
      <c r="S96" s="57">
        <f t="shared" si="16"/>
        <v>3.4561000000000002</v>
      </c>
      <c r="T96" s="57">
        <f t="shared" si="21"/>
        <v>4.2164419999999998</v>
      </c>
      <c r="U96" s="58">
        <f t="shared" si="24"/>
        <v>3.4561000000000002</v>
      </c>
      <c r="V96" s="33">
        <f t="shared" si="22"/>
        <v>1.5600740740740739</v>
      </c>
    </row>
    <row r="97" spans="1:22" ht="64.2" customHeight="1">
      <c r="A97" s="27">
        <v>91</v>
      </c>
      <c r="B97" s="27" t="s">
        <v>463</v>
      </c>
      <c r="C97" s="51" t="s">
        <v>465</v>
      </c>
      <c r="D97" s="38" t="str">
        <f t="shared" si="23"/>
        <v>BTG008</v>
      </c>
      <c r="E97" s="59" t="s">
        <v>464</v>
      </c>
      <c r="F97" s="59" t="s">
        <v>1623</v>
      </c>
      <c r="G97" s="53">
        <v>28.073770491803302</v>
      </c>
      <c r="H97" s="54">
        <v>34.25</v>
      </c>
      <c r="I97" s="55"/>
      <c r="J97" s="56">
        <f t="shared" si="14"/>
        <v>0</v>
      </c>
      <c r="K97" s="56">
        <f t="shared" si="14"/>
        <v>0</v>
      </c>
      <c r="M97" s="27" t="str">
        <f t="shared" si="17"/>
        <v>BTG008</v>
      </c>
      <c r="N97" s="32">
        <f>VLOOKUP(M97,[1]Nakupna20230622!$B$3:$H$428,3,FALSE)</f>
        <v>11.83</v>
      </c>
      <c r="O97" s="33">
        <f t="shared" si="18"/>
        <v>1.3730997879799918</v>
      </c>
      <c r="P97" s="34">
        <f t="shared" si="19"/>
        <v>23.66</v>
      </c>
      <c r="Q97" s="34">
        <f t="shared" si="20"/>
        <v>28.865199999999998</v>
      </c>
      <c r="R97" s="35">
        <f t="shared" si="15"/>
        <v>1</v>
      </c>
      <c r="S97" s="57">
        <f t="shared" si="16"/>
        <v>30.038934426229535</v>
      </c>
      <c r="T97" s="57">
        <f t="shared" si="21"/>
        <v>36.647500000000029</v>
      </c>
      <c r="U97" s="58">
        <v>28.07</v>
      </c>
      <c r="V97" s="33">
        <f t="shared" si="22"/>
        <v>1.3727810650887575</v>
      </c>
    </row>
    <row r="98" spans="1:22" ht="64.2" customHeight="1">
      <c r="A98" s="27">
        <v>92</v>
      </c>
      <c r="B98" s="27" t="s">
        <v>469</v>
      </c>
      <c r="C98" s="51" t="s">
        <v>471</v>
      </c>
      <c r="D98" s="38" t="str">
        <f t="shared" si="23"/>
        <v>BTG008-1</v>
      </c>
      <c r="E98" s="59" t="s">
        <v>470</v>
      </c>
      <c r="F98" s="59" t="s">
        <v>1624</v>
      </c>
      <c r="G98" s="53">
        <v>3.23</v>
      </c>
      <c r="H98" s="54">
        <v>3.9405999999999999</v>
      </c>
      <c r="I98" s="55"/>
      <c r="J98" s="56">
        <f t="shared" si="14"/>
        <v>0</v>
      </c>
      <c r="K98" s="56">
        <f t="shared" si="14"/>
        <v>0</v>
      </c>
      <c r="M98" s="27" t="str">
        <f t="shared" si="17"/>
        <v>BTG008-1</v>
      </c>
      <c r="N98" s="32">
        <f>VLOOKUP(M98,[1]Nakupna20230622!$B$3:$H$428,3,FALSE)</f>
        <v>1.35</v>
      </c>
      <c r="O98" s="33">
        <f t="shared" si="18"/>
        <v>1.3925925925925924</v>
      </c>
      <c r="P98" s="34">
        <f t="shared" si="19"/>
        <v>2.7</v>
      </c>
      <c r="Q98" s="34">
        <f t="shared" si="20"/>
        <v>3.294</v>
      </c>
      <c r="R98" s="35">
        <f t="shared" si="15"/>
        <v>1</v>
      </c>
      <c r="S98" s="57">
        <f t="shared" si="16"/>
        <v>3.4561000000000002</v>
      </c>
      <c r="T98" s="57">
        <f t="shared" si="21"/>
        <v>4.2164419999999998</v>
      </c>
      <c r="U98" s="58">
        <f t="shared" si="24"/>
        <v>3.4561000000000002</v>
      </c>
      <c r="V98" s="33">
        <f t="shared" si="22"/>
        <v>1.5600740740740739</v>
      </c>
    </row>
    <row r="99" spans="1:22" ht="64.2" customHeight="1">
      <c r="A99" s="27">
        <v>93</v>
      </c>
      <c r="B99" s="27" t="s">
        <v>472</v>
      </c>
      <c r="C99" s="51" t="s">
        <v>474</v>
      </c>
      <c r="D99" s="38" t="str">
        <f t="shared" si="23"/>
        <v>BTG008-2</v>
      </c>
      <c r="E99" s="59" t="s">
        <v>473</v>
      </c>
      <c r="F99" s="59" t="s">
        <v>1625</v>
      </c>
      <c r="G99" s="53">
        <v>3.23</v>
      </c>
      <c r="H99" s="54">
        <v>3.9405999999999999</v>
      </c>
      <c r="I99" s="55"/>
      <c r="J99" s="56">
        <f t="shared" si="14"/>
        <v>0</v>
      </c>
      <c r="K99" s="56">
        <f t="shared" si="14"/>
        <v>0</v>
      </c>
      <c r="M99" s="27" t="str">
        <f t="shared" si="17"/>
        <v>BTG008-2</v>
      </c>
      <c r="N99" s="32">
        <f>VLOOKUP(M99,[1]Nakupna20230622!$B$3:$H$428,3,FALSE)</f>
        <v>1.35</v>
      </c>
      <c r="O99" s="33">
        <f t="shared" si="18"/>
        <v>1.3925925925925924</v>
      </c>
      <c r="P99" s="34">
        <f t="shared" si="19"/>
        <v>2.7</v>
      </c>
      <c r="Q99" s="34">
        <f t="shared" si="20"/>
        <v>3.294</v>
      </c>
      <c r="R99" s="35">
        <f t="shared" si="15"/>
        <v>1</v>
      </c>
      <c r="S99" s="57">
        <f t="shared" si="16"/>
        <v>3.4561000000000002</v>
      </c>
      <c r="T99" s="57">
        <f t="shared" si="21"/>
        <v>4.2164419999999998</v>
      </c>
      <c r="U99" s="58">
        <f t="shared" si="24"/>
        <v>3.4561000000000002</v>
      </c>
      <c r="V99" s="33">
        <f t="shared" si="22"/>
        <v>1.5600740740740739</v>
      </c>
    </row>
    <row r="100" spans="1:22" ht="64.2" customHeight="1">
      <c r="A100" s="27">
        <v>94</v>
      </c>
      <c r="B100" s="27" t="s">
        <v>475</v>
      </c>
      <c r="C100" s="51" t="s">
        <v>477</v>
      </c>
      <c r="D100" s="38" t="str">
        <f t="shared" si="23"/>
        <v>BTG009</v>
      </c>
      <c r="E100" s="59" t="s">
        <v>476</v>
      </c>
      <c r="F100" s="59" t="s">
        <v>1626</v>
      </c>
      <c r="G100" s="53">
        <v>28.073770491803302</v>
      </c>
      <c r="H100" s="54">
        <v>34.25</v>
      </c>
      <c r="I100" s="55"/>
      <c r="J100" s="56">
        <f t="shared" si="14"/>
        <v>0</v>
      </c>
      <c r="K100" s="56">
        <f t="shared" si="14"/>
        <v>0</v>
      </c>
      <c r="M100" s="27" t="str">
        <f t="shared" si="17"/>
        <v>BTG009</v>
      </c>
      <c r="N100" s="32">
        <f>VLOOKUP(M100,[1]Nakupna20230622!$B$3:$H$428,3,FALSE)</f>
        <v>11.83</v>
      </c>
      <c r="O100" s="33">
        <f t="shared" si="18"/>
        <v>1.3730997879799918</v>
      </c>
      <c r="P100" s="34">
        <f t="shared" si="19"/>
        <v>23.66</v>
      </c>
      <c r="Q100" s="34">
        <f t="shared" si="20"/>
        <v>28.865199999999998</v>
      </c>
      <c r="R100" s="35">
        <f t="shared" si="15"/>
        <v>1</v>
      </c>
      <c r="S100" s="57">
        <f t="shared" si="16"/>
        <v>30.038934426229535</v>
      </c>
      <c r="T100" s="57">
        <f t="shared" si="21"/>
        <v>36.647500000000029</v>
      </c>
      <c r="U100" s="58">
        <v>28.07</v>
      </c>
      <c r="V100" s="33">
        <f t="shared" si="22"/>
        <v>1.3727810650887575</v>
      </c>
    </row>
    <row r="101" spans="1:22" ht="64.2" customHeight="1">
      <c r="A101" s="27">
        <v>95</v>
      </c>
      <c r="B101" s="27" t="s">
        <v>481</v>
      </c>
      <c r="C101" s="51" t="s">
        <v>483</v>
      </c>
      <c r="D101" s="38" t="str">
        <f t="shared" si="23"/>
        <v>BTG009-1</v>
      </c>
      <c r="E101" s="59" t="s">
        <v>482</v>
      </c>
      <c r="F101" s="59" t="s">
        <v>1627</v>
      </c>
      <c r="G101" s="53">
        <v>3.23</v>
      </c>
      <c r="H101" s="54">
        <v>3.9405999999999999</v>
      </c>
      <c r="I101" s="55"/>
      <c r="J101" s="56">
        <f t="shared" si="14"/>
        <v>0</v>
      </c>
      <c r="K101" s="56">
        <f t="shared" si="14"/>
        <v>0</v>
      </c>
      <c r="M101" s="27" t="str">
        <f t="shared" si="17"/>
        <v>BTG009-1</v>
      </c>
      <c r="N101" s="32">
        <f>VLOOKUP(M101,[1]Nakupna20230622!$B$3:$H$428,3,FALSE)</f>
        <v>1.35</v>
      </c>
      <c r="O101" s="33">
        <f t="shared" si="18"/>
        <v>1.3925925925925924</v>
      </c>
      <c r="P101" s="34">
        <f t="shared" si="19"/>
        <v>2.7</v>
      </c>
      <c r="Q101" s="34">
        <f t="shared" si="20"/>
        <v>3.294</v>
      </c>
      <c r="R101" s="35">
        <f t="shared" si="15"/>
        <v>1</v>
      </c>
      <c r="S101" s="57">
        <f t="shared" si="16"/>
        <v>3.4561000000000002</v>
      </c>
      <c r="T101" s="57">
        <f t="shared" si="21"/>
        <v>4.2164419999999998</v>
      </c>
      <c r="U101" s="58">
        <f t="shared" si="24"/>
        <v>3.4561000000000002</v>
      </c>
      <c r="V101" s="33">
        <f t="shared" si="22"/>
        <v>1.5600740740740739</v>
      </c>
    </row>
    <row r="102" spans="1:22" ht="64.2" customHeight="1">
      <c r="A102" s="27">
        <v>96</v>
      </c>
      <c r="B102" s="27" t="s">
        <v>484</v>
      </c>
      <c r="C102" s="51" t="s">
        <v>486</v>
      </c>
      <c r="D102" s="38" t="str">
        <f t="shared" si="23"/>
        <v>BTG009-2</v>
      </c>
      <c r="E102" s="59" t="s">
        <v>485</v>
      </c>
      <c r="F102" s="59" t="s">
        <v>1628</v>
      </c>
      <c r="G102" s="53">
        <v>3.23</v>
      </c>
      <c r="H102" s="54">
        <v>3.9405999999999999</v>
      </c>
      <c r="I102" s="55"/>
      <c r="J102" s="56">
        <f t="shared" si="14"/>
        <v>0</v>
      </c>
      <c r="K102" s="56">
        <f t="shared" si="14"/>
        <v>0</v>
      </c>
      <c r="M102" s="27" t="str">
        <f t="shared" si="17"/>
        <v>BTG009-2</v>
      </c>
      <c r="N102" s="32">
        <f>VLOOKUP(M102,[1]Nakupna20230622!$B$3:$H$428,3,FALSE)</f>
        <v>1.35</v>
      </c>
      <c r="O102" s="33">
        <f t="shared" si="18"/>
        <v>1.3925925925925924</v>
      </c>
      <c r="P102" s="34">
        <f t="shared" si="19"/>
        <v>2.7</v>
      </c>
      <c r="Q102" s="34">
        <f t="shared" si="20"/>
        <v>3.294</v>
      </c>
      <c r="R102" s="35">
        <f t="shared" si="15"/>
        <v>1</v>
      </c>
      <c r="S102" s="57">
        <f t="shared" si="16"/>
        <v>3.4561000000000002</v>
      </c>
      <c r="T102" s="57">
        <f t="shared" si="21"/>
        <v>4.2164419999999998</v>
      </c>
      <c r="U102" s="58">
        <f t="shared" si="24"/>
        <v>3.4561000000000002</v>
      </c>
      <c r="V102" s="33">
        <f t="shared" si="22"/>
        <v>1.5600740740740739</v>
      </c>
    </row>
    <row r="103" spans="1:22" ht="43.5" customHeight="1">
      <c r="A103" s="27">
        <v>97</v>
      </c>
      <c r="B103" s="27" t="s">
        <v>493</v>
      </c>
      <c r="C103" s="51" t="s">
        <v>495</v>
      </c>
      <c r="D103" s="38" t="str">
        <f t="shared" si="23"/>
        <v>BTG0011</v>
      </c>
      <c r="E103" s="59" t="s">
        <v>494</v>
      </c>
      <c r="F103" s="59" t="s">
        <v>1629</v>
      </c>
      <c r="G103" s="53">
        <v>106.88</v>
      </c>
      <c r="H103" s="54">
        <v>130.39359999999999</v>
      </c>
      <c r="I103" s="55"/>
      <c r="J103" s="56">
        <f t="shared" si="14"/>
        <v>0</v>
      </c>
      <c r="K103" s="56">
        <f t="shared" si="14"/>
        <v>0</v>
      </c>
      <c r="M103" s="27" t="str">
        <f t="shared" si="17"/>
        <v>BTG0011</v>
      </c>
      <c r="N103" s="32">
        <f>VLOOKUP(M103,[1]Nakupna20230622!$B$3:$H$428,3,FALSE)</f>
        <v>49.99</v>
      </c>
      <c r="O103" s="33">
        <f t="shared" si="18"/>
        <v>1.138027605521104</v>
      </c>
      <c r="P103" s="34">
        <f t="shared" si="19"/>
        <v>99.98</v>
      </c>
      <c r="Q103" s="34">
        <f t="shared" si="20"/>
        <v>121.9756</v>
      </c>
      <c r="R103" s="35">
        <f t="shared" si="15"/>
        <v>1</v>
      </c>
      <c r="S103" s="57">
        <f t="shared" si="16"/>
        <v>114.3616</v>
      </c>
      <c r="T103" s="57">
        <f t="shared" si="21"/>
        <v>139.521152</v>
      </c>
      <c r="U103" s="58">
        <f>G103</f>
        <v>106.88</v>
      </c>
      <c r="V103" s="33">
        <f t="shared" si="22"/>
        <v>1.138027605521104</v>
      </c>
    </row>
    <row r="104" spans="1:22" ht="41.25" customHeight="1">
      <c r="A104" s="27">
        <v>98</v>
      </c>
      <c r="B104" s="27" t="s">
        <v>496</v>
      </c>
      <c r="C104" s="51" t="s">
        <v>498</v>
      </c>
      <c r="D104" s="38" t="str">
        <f t="shared" si="23"/>
        <v>BTG0032</v>
      </c>
      <c r="E104" s="59" t="s">
        <v>497</v>
      </c>
      <c r="F104" s="59" t="s">
        <v>1630</v>
      </c>
      <c r="G104" s="53">
        <v>36.380000000000003</v>
      </c>
      <c r="H104" s="54">
        <v>44.383600000000001</v>
      </c>
      <c r="I104" s="55"/>
      <c r="J104" s="56">
        <f t="shared" si="14"/>
        <v>0</v>
      </c>
      <c r="K104" s="56">
        <f t="shared" si="14"/>
        <v>0</v>
      </c>
      <c r="M104" s="27" t="str">
        <f t="shared" si="17"/>
        <v>BTG0032</v>
      </c>
      <c r="N104" s="32">
        <f>VLOOKUP(M104,[1]Nakupna20230622!$B$3:$H$428,3,FALSE)</f>
        <v>16.829999999999998</v>
      </c>
      <c r="O104" s="33">
        <f t="shared" si="18"/>
        <v>1.161616161616162</v>
      </c>
      <c r="P104" s="34">
        <f t="shared" si="19"/>
        <v>33.659999999999997</v>
      </c>
      <c r="Q104" s="34">
        <f t="shared" si="20"/>
        <v>41.065199999999997</v>
      </c>
      <c r="R104" s="35">
        <f t="shared" si="15"/>
        <v>1</v>
      </c>
      <c r="S104" s="57">
        <f t="shared" si="16"/>
        <v>38.926600000000008</v>
      </c>
      <c r="T104" s="57">
        <f t="shared" si="21"/>
        <v>47.490452000000005</v>
      </c>
      <c r="U104" s="62">
        <v>36.380000000000003</v>
      </c>
      <c r="V104" s="33">
        <f t="shared" si="22"/>
        <v>1.161616161616162</v>
      </c>
    </row>
    <row r="105" spans="1:22" ht="41.25" customHeight="1">
      <c r="A105" s="27">
        <v>99</v>
      </c>
      <c r="B105" s="27" t="s">
        <v>499</v>
      </c>
      <c r="C105" s="51" t="s">
        <v>501</v>
      </c>
      <c r="D105" s="38" t="str">
        <f t="shared" si="23"/>
        <v>BTG0033</v>
      </c>
      <c r="E105" s="59" t="s">
        <v>500</v>
      </c>
      <c r="F105" s="59" t="s">
        <v>1631</v>
      </c>
      <c r="G105" s="53">
        <v>36.380000000000003</v>
      </c>
      <c r="H105" s="54">
        <v>44.383600000000001</v>
      </c>
      <c r="I105" s="55"/>
      <c r="J105" s="56">
        <f t="shared" si="14"/>
        <v>0</v>
      </c>
      <c r="K105" s="56">
        <f t="shared" si="14"/>
        <v>0</v>
      </c>
      <c r="M105" s="27" t="str">
        <f t="shared" si="17"/>
        <v>BTG0033</v>
      </c>
      <c r="N105" s="32">
        <f>VLOOKUP(M105,[1]Nakupna20230622!$B$3:$H$428,3,FALSE)</f>
        <v>16.34</v>
      </c>
      <c r="O105" s="33">
        <f t="shared" si="18"/>
        <v>1.2264381884944922</v>
      </c>
      <c r="P105" s="34">
        <f t="shared" si="19"/>
        <v>32.68</v>
      </c>
      <c r="Q105" s="34">
        <f t="shared" si="20"/>
        <v>39.869599999999998</v>
      </c>
      <c r="R105" s="35">
        <f t="shared" si="15"/>
        <v>1</v>
      </c>
      <c r="S105" s="57">
        <f t="shared" si="16"/>
        <v>38.926600000000008</v>
      </c>
      <c r="T105" s="57">
        <f t="shared" si="21"/>
        <v>47.490452000000005</v>
      </c>
      <c r="U105" s="58">
        <v>35.380000000000003</v>
      </c>
      <c r="V105" s="33">
        <f t="shared" si="22"/>
        <v>1.1652386780905755</v>
      </c>
    </row>
    <row r="106" spans="1:22" ht="47.25" customHeight="1">
      <c r="A106" s="27">
        <v>100</v>
      </c>
      <c r="B106" s="27" t="s">
        <v>502</v>
      </c>
      <c r="C106" s="51" t="s">
        <v>504</v>
      </c>
      <c r="D106" s="38" t="str">
        <f t="shared" si="23"/>
        <v>BTG0034</v>
      </c>
      <c r="E106" s="59" t="s">
        <v>503</v>
      </c>
      <c r="F106" s="59" t="s">
        <v>1632</v>
      </c>
      <c r="G106" s="53">
        <v>36.380000000000003</v>
      </c>
      <c r="H106" s="54">
        <v>44.383600000000001</v>
      </c>
      <c r="I106" s="55"/>
      <c r="J106" s="56">
        <f t="shared" si="14"/>
        <v>0</v>
      </c>
      <c r="K106" s="56">
        <f t="shared" si="14"/>
        <v>0</v>
      </c>
      <c r="M106" s="27" t="str">
        <f t="shared" si="17"/>
        <v>BTG0034</v>
      </c>
      <c r="N106" s="32">
        <f>VLOOKUP(M106,[1]Nakupna20230622!$B$3:$H$428,3,FALSE)</f>
        <v>16.34</v>
      </c>
      <c r="O106" s="33">
        <f t="shared" si="18"/>
        <v>1.2264381884944922</v>
      </c>
      <c r="P106" s="34">
        <f t="shared" si="19"/>
        <v>32.68</v>
      </c>
      <c r="Q106" s="34">
        <f t="shared" si="20"/>
        <v>39.869599999999998</v>
      </c>
      <c r="R106" s="35">
        <f t="shared" si="15"/>
        <v>1</v>
      </c>
      <c r="S106" s="57">
        <f t="shared" si="16"/>
        <v>38.926600000000008</v>
      </c>
      <c r="T106" s="57">
        <f t="shared" si="21"/>
        <v>47.490452000000005</v>
      </c>
      <c r="U106" s="62">
        <v>36.380000000000003</v>
      </c>
      <c r="V106" s="33">
        <f t="shared" si="22"/>
        <v>1.2264381884944922</v>
      </c>
    </row>
    <row r="107" spans="1:22" ht="37.5" customHeight="1">
      <c r="A107" s="27">
        <v>101</v>
      </c>
      <c r="B107" s="27" t="s">
        <v>505</v>
      </c>
      <c r="C107" s="51" t="s">
        <v>507</v>
      </c>
      <c r="D107" s="38" t="str">
        <f t="shared" si="23"/>
        <v>BTG0035</v>
      </c>
      <c r="E107" s="59" t="s">
        <v>506</v>
      </c>
      <c r="F107" s="59" t="s">
        <v>1633</v>
      </c>
      <c r="G107" s="53">
        <v>29.63</v>
      </c>
      <c r="H107" s="54">
        <v>36.148600000000002</v>
      </c>
      <c r="I107" s="55"/>
      <c r="J107" s="56">
        <f t="shared" si="14"/>
        <v>0</v>
      </c>
      <c r="K107" s="56">
        <f t="shared" si="14"/>
        <v>0</v>
      </c>
      <c r="M107" s="27" t="str">
        <f t="shared" si="17"/>
        <v>BTG0035</v>
      </c>
      <c r="N107" s="32">
        <f>VLOOKUP(M107,[1]Nakupna20230622!$B$3:$H$428,3,FALSE)</f>
        <v>13.39</v>
      </c>
      <c r="O107" s="33">
        <f t="shared" si="18"/>
        <v>1.2128454070201642</v>
      </c>
      <c r="P107" s="34">
        <f t="shared" si="19"/>
        <v>26.78</v>
      </c>
      <c r="Q107" s="34">
        <f t="shared" si="20"/>
        <v>32.671599999999998</v>
      </c>
      <c r="R107" s="35">
        <f t="shared" si="15"/>
        <v>1</v>
      </c>
      <c r="S107" s="57">
        <f t="shared" si="16"/>
        <v>31.7041</v>
      </c>
      <c r="T107" s="57">
        <f t="shared" si="21"/>
        <v>38.679001999999997</v>
      </c>
      <c r="U107" s="58">
        <v>29.63</v>
      </c>
      <c r="V107" s="33">
        <f t="shared" si="22"/>
        <v>1.2128454070201642</v>
      </c>
    </row>
    <row r="108" spans="1:22" ht="54" customHeight="1">
      <c r="A108" s="27">
        <v>102</v>
      </c>
      <c r="B108" s="27" t="s">
        <v>508</v>
      </c>
      <c r="C108" s="51" t="s">
        <v>510</v>
      </c>
      <c r="D108" s="38" t="str">
        <f t="shared" si="23"/>
        <v xml:space="preserve">BTG0035-1   </v>
      </c>
      <c r="E108" s="59" t="s">
        <v>509</v>
      </c>
      <c r="F108" s="59" t="s">
        <v>1634</v>
      </c>
      <c r="G108" s="53">
        <v>53.56</v>
      </c>
      <c r="H108" s="54">
        <v>65.343199999999996</v>
      </c>
      <c r="I108" s="55"/>
      <c r="J108" s="56">
        <f t="shared" si="14"/>
        <v>0</v>
      </c>
      <c r="K108" s="56">
        <f t="shared" si="14"/>
        <v>0</v>
      </c>
      <c r="M108" s="27" t="str">
        <f t="shared" si="17"/>
        <v xml:space="preserve">BTG0035-1   </v>
      </c>
      <c r="N108" s="32">
        <f>VLOOKUP(M108,[1]Nakupna20230622!$B$3:$H$428,3,FALSE)</f>
        <v>24.99</v>
      </c>
      <c r="O108" s="33">
        <f t="shared" si="18"/>
        <v>1.1432573029211688</v>
      </c>
      <c r="P108" s="34">
        <f t="shared" si="19"/>
        <v>49.98</v>
      </c>
      <c r="Q108" s="34">
        <f t="shared" si="20"/>
        <v>60.975599999999993</v>
      </c>
      <c r="R108" s="35">
        <f t="shared" si="15"/>
        <v>1</v>
      </c>
      <c r="S108" s="57">
        <f t="shared" si="16"/>
        <v>57.309200000000004</v>
      </c>
      <c r="T108" s="57">
        <f t="shared" si="21"/>
        <v>69.917224000000004</v>
      </c>
      <c r="U108" s="58">
        <v>53.56</v>
      </c>
      <c r="V108" s="33">
        <f t="shared" si="22"/>
        <v>1.1432573029211688</v>
      </c>
    </row>
    <row r="109" spans="1:22" ht="39" customHeight="1">
      <c r="A109" s="27">
        <v>103</v>
      </c>
      <c r="B109" s="27" t="s">
        <v>511</v>
      </c>
      <c r="C109" s="51" t="s">
        <v>513</v>
      </c>
      <c r="D109" s="38" t="str">
        <f t="shared" si="23"/>
        <v>BTG0036</v>
      </c>
      <c r="E109" s="59" t="s">
        <v>512</v>
      </c>
      <c r="F109" s="59" t="s">
        <v>1635</v>
      </c>
      <c r="G109" s="53">
        <v>23.56</v>
      </c>
      <c r="H109" s="54">
        <v>28.743200000000002</v>
      </c>
      <c r="I109" s="55"/>
      <c r="J109" s="56">
        <f t="shared" si="14"/>
        <v>0</v>
      </c>
      <c r="K109" s="56">
        <f t="shared" si="14"/>
        <v>0</v>
      </c>
      <c r="M109" s="27" t="str">
        <f t="shared" si="17"/>
        <v>BTG0036</v>
      </c>
      <c r="N109" s="32">
        <f>VLOOKUP(M109,[1]Nakupna20230622!$B$3:$H$428,3,FALSE)</f>
        <v>10.83</v>
      </c>
      <c r="O109" s="33">
        <f t="shared" si="18"/>
        <v>1.1754385964912279</v>
      </c>
      <c r="P109" s="34">
        <f t="shared" si="19"/>
        <v>21.66</v>
      </c>
      <c r="Q109" s="34">
        <f t="shared" si="20"/>
        <v>26.4252</v>
      </c>
      <c r="R109" s="35">
        <f t="shared" si="15"/>
        <v>1</v>
      </c>
      <c r="S109" s="57">
        <f t="shared" si="16"/>
        <v>25.209199999999999</v>
      </c>
      <c r="T109" s="57">
        <f t="shared" si="21"/>
        <v>30.755223999999998</v>
      </c>
      <c r="U109" s="62">
        <v>23.56</v>
      </c>
      <c r="V109" s="33">
        <f t="shared" si="22"/>
        <v>1.1754385964912279</v>
      </c>
    </row>
    <row r="110" spans="1:22" ht="48" customHeight="1">
      <c r="A110" s="27">
        <v>104</v>
      </c>
      <c r="B110" s="27" t="s">
        <v>539</v>
      </c>
      <c r="C110" s="51" t="s">
        <v>541</v>
      </c>
      <c r="D110" s="38" t="str">
        <f t="shared" si="23"/>
        <v>BTL001</v>
      </c>
      <c r="E110" s="59" t="s">
        <v>540</v>
      </c>
      <c r="F110" s="59" t="s">
        <v>1636</v>
      </c>
      <c r="G110" s="53">
        <v>27.288461538461501</v>
      </c>
      <c r="H110" s="54">
        <v>33.291923076923098</v>
      </c>
      <c r="I110" s="55"/>
      <c r="J110" s="56">
        <f t="shared" si="14"/>
        <v>0</v>
      </c>
      <c r="K110" s="56">
        <f t="shared" si="14"/>
        <v>0</v>
      </c>
      <c r="M110" s="27" t="str">
        <f t="shared" si="17"/>
        <v>BTL001</v>
      </c>
      <c r="N110" s="32">
        <f>VLOOKUP(M110,[1]Nakupna20230622!$B$3:$H$428,3,FALSE)</f>
        <v>14.19</v>
      </c>
      <c r="O110" s="33">
        <f t="shared" si="18"/>
        <v>0.92307692307692046</v>
      </c>
      <c r="P110" s="34">
        <f t="shared" si="19"/>
        <v>28.38</v>
      </c>
      <c r="Q110" s="34">
        <f t="shared" si="20"/>
        <v>34.623599999999996</v>
      </c>
      <c r="R110" s="35">
        <f t="shared" si="15"/>
        <v>1</v>
      </c>
      <c r="S110" s="57">
        <f t="shared" si="16"/>
        <v>29.198653846153807</v>
      </c>
      <c r="T110" s="57">
        <f t="shared" si="21"/>
        <v>35.622357692307645</v>
      </c>
      <c r="U110" s="58">
        <v>28.38</v>
      </c>
      <c r="V110" s="33">
        <f t="shared" si="22"/>
        <v>1</v>
      </c>
    </row>
    <row r="111" spans="1:22" ht="52.5" customHeight="1">
      <c r="A111" s="27">
        <v>105</v>
      </c>
      <c r="B111" s="27" t="s">
        <v>554</v>
      </c>
      <c r="C111" s="51" t="s">
        <v>556</v>
      </c>
      <c r="D111" s="38" t="str">
        <f t="shared" si="23"/>
        <v>BTL006</v>
      </c>
      <c r="E111" s="64" t="s">
        <v>555</v>
      </c>
      <c r="F111" s="59" t="s">
        <v>1637</v>
      </c>
      <c r="G111" s="53">
        <v>27.68</v>
      </c>
      <c r="H111" s="54">
        <v>33.769599999999997</v>
      </c>
      <c r="I111" s="55"/>
      <c r="J111" s="56">
        <f t="shared" si="14"/>
        <v>0</v>
      </c>
      <c r="K111" s="56">
        <f t="shared" si="14"/>
        <v>0</v>
      </c>
      <c r="M111" s="27" t="str">
        <f t="shared" si="17"/>
        <v>BTL006</v>
      </c>
      <c r="N111" s="32">
        <f>VLOOKUP(M111,[1]Nakupna20230622!$B$3:$H$428,3,FALSE)</f>
        <v>14.19</v>
      </c>
      <c r="O111" s="33">
        <f t="shared" si="18"/>
        <v>0.95066948555320652</v>
      </c>
      <c r="P111" s="34">
        <f t="shared" si="19"/>
        <v>28.38</v>
      </c>
      <c r="Q111" s="34">
        <f t="shared" si="20"/>
        <v>34.623599999999996</v>
      </c>
      <c r="R111" s="35">
        <f t="shared" si="15"/>
        <v>1</v>
      </c>
      <c r="S111" s="57">
        <f t="shared" si="16"/>
        <v>29.617600000000003</v>
      </c>
      <c r="T111" s="57">
        <f t="shared" si="21"/>
        <v>36.133472000000005</v>
      </c>
      <c r="U111" s="58">
        <v>28.38</v>
      </c>
      <c r="V111" s="33">
        <f t="shared" si="22"/>
        <v>1</v>
      </c>
    </row>
    <row r="112" spans="1:22" ht="52.5" customHeight="1">
      <c r="A112" s="27">
        <v>106</v>
      </c>
      <c r="B112" s="27" t="s">
        <v>557</v>
      </c>
      <c r="C112" s="51" t="s">
        <v>559</v>
      </c>
      <c r="D112" s="70" t="s">
        <v>557</v>
      </c>
      <c r="E112" s="60" t="s">
        <v>558</v>
      </c>
      <c r="F112" s="59" t="s">
        <v>1638</v>
      </c>
      <c r="G112" s="53">
        <v>25</v>
      </c>
      <c r="H112" s="54">
        <f>G112*1.2</f>
        <v>30</v>
      </c>
      <c r="I112" s="55"/>
      <c r="J112" s="56">
        <f t="shared" si="14"/>
        <v>0</v>
      </c>
      <c r="K112" s="56">
        <f t="shared" si="14"/>
        <v>0</v>
      </c>
      <c r="M112" s="27" t="str">
        <f t="shared" si="17"/>
        <v>BTL006-1</v>
      </c>
      <c r="N112" s="32">
        <f>VLOOKUP(M112,[1]Nakupna20230622!$B$3:$H$428,3,FALSE)</f>
        <v>12.99</v>
      </c>
      <c r="O112" s="33">
        <f t="shared" si="18"/>
        <v>0.92455735180908383</v>
      </c>
      <c r="P112" s="34">
        <f t="shared" si="19"/>
        <v>25.98</v>
      </c>
      <c r="Q112" s="34">
        <f t="shared" si="20"/>
        <v>31.695599999999999</v>
      </c>
      <c r="R112" s="35">
        <f t="shared" si="15"/>
        <v>1</v>
      </c>
      <c r="S112" s="57">
        <f t="shared" si="16"/>
        <v>26.75</v>
      </c>
      <c r="T112" s="57">
        <f t="shared" si="21"/>
        <v>32.634999999999998</v>
      </c>
      <c r="U112" s="58">
        <v>25.98</v>
      </c>
      <c r="V112" s="33">
        <f t="shared" si="22"/>
        <v>1</v>
      </c>
    </row>
    <row r="113" spans="1:23" ht="54" customHeight="1">
      <c r="A113" s="27">
        <v>107</v>
      </c>
      <c r="B113" s="27" t="s">
        <v>1639</v>
      </c>
      <c r="C113" s="51" t="s">
        <v>562</v>
      </c>
      <c r="D113" s="38" t="str">
        <f t="shared" ref="D113:D123" si="25">REPLACE(C113,1,2,"BT")</f>
        <v xml:space="preserve">BTL0024    </v>
      </c>
      <c r="E113" s="64" t="s">
        <v>1640</v>
      </c>
      <c r="F113" s="64" t="s">
        <v>1641</v>
      </c>
      <c r="G113" s="53">
        <v>30.38</v>
      </c>
      <c r="H113" s="54">
        <v>37.063600000000001</v>
      </c>
      <c r="I113" s="55"/>
      <c r="J113" s="56">
        <f t="shared" si="14"/>
        <v>0</v>
      </c>
      <c r="K113" s="56">
        <f t="shared" si="14"/>
        <v>0</v>
      </c>
      <c r="M113" s="27" t="str">
        <f t="shared" si="17"/>
        <v xml:space="preserve">BTL0024    </v>
      </c>
      <c r="N113" s="32">
        <f>VLOOKUP(M113,[1]Nakupna20230622!$B$3:$H$428,3,FALSE)</f>
        <v>10.16</v>
      </c>
      <c r="O113" s="33">
        <f t="shared" si="18"/>
        <v>1.9901574803149604</v>
      </c>
      <c r="P113" s="34">
        <f t="shared" si="19"/>
        <v>20.32</v>
      </c>
      <c r="Q113" s="34">
        <f t="shared" si="20"/>
        <v>24.790399999999998</v>
      </c>
      <c r="R113" s="35">
        <f t="shared" si="15"/>
        <v>1</v>
      </c>
      <c r="S113" s="57">
        <f t="shared" si="16"/>
        <v>32.506599999999999</v>
      </c>
      <c r="T113" s="57">
        <f t="shared" si="21"/>
        <v>39.658051999999998</v>
      </c>
      <c r="U113" s="58">
        <v>22</v>
      </c>
      <c r="V113" s="33">
        <f t="shared" si="22"/>
        <v>1.1653543307086613</v>
      </c>
    </row>
    <row r="114" spans="1:23" ht="40.5" customHeight="1">
      <c r="A114" s="27">
        <v>108</v>
      </c>
      <c r="B114" s="27" t="s">
        <v>563</v>
      </c>
      <c r="C114" s="51" t="s">
        <v>565</v>
      </c>
      <c r="D114" s="38" t="str">
        <f t="shared" si="25"/>
        <v>BTL007</v>
      </c>
      <c r="E114" s="64" t="s">
        <v>1642</v>
      </c>
      <c r="F114" s="71" t="s">
        <v>1643</v>
      </c>
      <c r="G114" s="53">
        <v>42.63</v>
      </c>
      <c r="H114" s="54">
        <v>52.008600000000001</v>
      </c>
      <c r="I114" s="55"/>
      <c r="J114" s="56">
        <f t="shared" si="14"/>
        <v>0</v>
      </c>
      <c r="K114" s="56">
        <f t="shared" si="14"/>
        <v>0</v>
      </c>
      <c r="M114" s="27" t="str">
        <f t="shared" si="17"/>
        <v>BTL007</v>
      </c>
      <c r="N114" s="32">
        <f>VLOOKUP(M114,[1]Nakupna20230622!$B$3:$H$428,3,FALSE)</f>
        <v>20.89</v>
      </c>
      <c r="O114" s="33">
        <f t="shared" si="18"/>
        <v>1.0406893250359024</v>
      </c>
      <c r="P114" s="34">
        <f t="shared" si="19"/>
        <v>41.78</v>
      </c>
      <c r="Q114" s="34">
        <f t="shared" si="20"/>
        <v>50.971600000000002</v>
      </c>
      <c r="R114" s="35">
        <f t="shared" si="15"/>
        <v>1</v>
      </c>
      <c r="S114" s="57">
        <f t="shared" si="16"/>
        <v>45.614100000000008</v>
      </c>
      <c r="T114" s="57">
        <f t="shared" si="21"/>
        <v>55.64920200000001</v>
      </c>
      <c r="U114" s="58">
        <v>41.78</v>
      </c>
      <c r="V114" s="33">
        <f t="shared" si="22"/>
        <v>1</v>
      </c>
    </row>
    <row r="115" spans="1:23" ht="50.25" customHeight="1">
      <c r="A115" s="27">
        <v>109</v>
      </c>
      <c r="B115" s="27" t="s">
        <v>569</v>
      </c>
      <c r="C115" s="51" t="s">
        <v>571</v>
      </c>
      <c r="D115" s="38" t="str">
        <f t="shared" si="25"/>
        <v>BTL008</v>
      </c>
      <c r="E115" s="52" t="s">
        <v>1644</v>
      </c>
      <c r="F115" s="64" t="s">
        <v>1645</v>
      </c>
      <c r="G115" s="53">
        <v>54.36</v>
      </c>
      <c r="H115" s="54">
        <v>66.319199999999995</v>
      </c>
      <c r="I115" s="55"/>
      <c r="J115" s="56">
        <f t="shared" si="14"/>
        <v>0</v>
      </c>
      <c r="K115" s="56">
        <f t="shared" si="14"/>
        <v>0</v>
      </c>
      <c r="M115" s="27" t="str">
        <f t="shared" si="17"/>
        <v>BTL008</v>
      </c>
      <c r="N115" s="32">
        <f>VLOOKUP(M115,[1]Nakupna20230622!$B$3:$H$428,3,FALSE)</f>
        <v>27.49</v>
      </c>
      <c r="O115" s="33">
        <f t="shared" si="18"/>
        <v>0.97744634412513653</v>
      </c>
      <c r="P115" s="34">
        <f t="shared" si="19"/>
        <v>54.98</v>
      </c>
      <c r="Q115" s="34">
        <f t="shared" si="20"/>
        <v>67.075599999999994</v>
      </c>
      <c r="R115" s="35">
        <f t="shared" si="15"/>
        <v>1</v>
      </c>
      <c r="S115" s="57">
        <f t="shared" si="16"/>
        <v>58.165200000000006</v>
      </c>
      <c r="T115" s="57">
        <f t="shared" si="21"/>
        <v>70.961544000000004</v>
      </c>
      <c r="U115" s="58">
        <v>54.98</v>
      </c>
      <c r="V115" s="33">
        <f t="shared" si="22"/>
        <v>1</v>
      </c>
    </row>
    <row r="116" spans="1:23" ht="39.75" customHeight="1">
      <c r="A116" s="27">
        <v>110</v>
      </c>
      <c r="B116" s="27" t="s">
        <v>575</v>
      </c>
      <c r="C116" s="51" t="s">
        <v>577</v>
      </c>
      <c r="D116" s="38" t="str">
        <f t="shared" si="25"/>
        <v>BTL009</v>
      </c>
      <c r="E116" s="64" t="s">
        <v>576</v>
      </c>
      <c r="F116" s="64" t="s">
        <v>1646</v>
      </c>
      <c r="G116" s="53">
        <v>67.56</v>
      </c>
      <c r="H116" s="54">
        <v>82.423199999999994</v>
      </c>
      <c r="I116" s="55"/>
      <c r="J116" s="56">
        <f t="shared" si="14"/>
        <v>0</v>
      </c>
      <c r="K116" s="56">
        <f t="shared" si="14"/>
        <v>0</v>
      </c>
      <c r="M116" s="27" t="str">
        <f t="shared" si="17"/>
        <v>BTL009</v>
      </c>
      <c r="N116" s="32">
        <f>VLOOKUP(M116,[1]Nakupna20230622!$B$3:$H$428,3,FALSE)</f>
        <v>30.99</v>
      </c>
      <c r="O116" s="33">
        <f t="shared" si="18"/>
        <v>1.1800580832526624</v>
      </c>
      <c r="P116" s="34">
        <f t="shared" si="19"/>
        <v>61.98</v>
      </c>
      <c r="Q116" s="34">
        <f t="shared" si="20"/>
        <v>75.615600000000001</v>
      </c>
      <c r="R116" s="35">
        <f t="shared" si="15"/>
        <v>1</v>
      </c>
      <c r="S116" s="57">
        <f t="shared" si="16"/>
        <v>72.289200000000008</v>
      </c>
      <c r="T116" s="57">
        <f t="shared" si="21"/>
        <v>88.192824000000002</v>
      </c>
      <c r="U116" s="58">
        <v>64</v>
      </c>
      <c r="V116" s="33">
        <f t="shared" si="22"/>
        <v>1.0651823168764121</v>
      </c>
    </row>
    <row r="117" spans="1:23" ht="48" customHeight="1">
      <c r="A117" s="27">
        <v>111</v>
      </c>
      <c r="B117" s="27" t="s">
        <v>584</v>
      </c>
      <c r="C117" s="51" t="s">
        <v>586</v>
      </c>
      <c r="D117" s="38" t="str">
        <f t="shared" si="25"/>
        <v>BTL0010</v>
      </c>
      <c r="E117" s="64" t="s">
        <v>1647</v>
      </c>
      <c r="F117" s="64" t="s">
        <v>1648</v>
      </c>
      <c r="G117" s="53">
        <v>16.368852459016399</v>
      </c>
      <c r="H117" s="54">
        <v>19.97</v>
      </c>
      <c r="I117" s="55"/>
      <c r="J117" s="56">
        <f t="shared" si="14"/>
        <v>0</v>
      </c>
      <c r="K117" s="56">
        <f t="shared" si="14"/>
        <v>0</v>
      </c>
      <c r="M117" s="27" t="str">
        <f t="shared" si="17"/>
        <v>BTL0010</v>
      </c>
      <c r="N117" s="32">
        <f>VLOOKUP(M117,[1]Nakupna20230622!$B$3:$H$428,3,FALSE)</f>
        <v>9.66</v>
      </c>
      <c r="O117" s="33">
        <f t="shared" si="18"/>
        <v>0.6944981841631882</v>
      </c>
      <c r="P117" s="34">
        <f t="shared" si="19"/>
        <v>19.32</v>
      </c>
      <c r="Q117" s="34">
        <f t="shared" si="20"/>
        <v>23.570399999999999</v>
      </c>
      <c r="R117" s="35">
        <f t="shared" si="15"/>
        <v>1</v>
      </c>
      <c r="S117" s="57">
        <f t="shared" si="16"/>
        <v>17.514672131147549</v>
      </c>
      <c r="T117" s="57">
        <f t="shared" si="21"/>
        <v>21.367900000000009</v>
      </c>
      <c r="U117" s="58">
        <v>19.32</v>
      </c>
      <c r="V117" s="33">
        <f t="shared" si="22"/>
        <v>1</v>
      </c>
    </row>
    <row r="118" spans="1:23" ht="47.25" customHeight="1">
      <c r="A118" s="27">
        <v>112</v>
      </c>
      <c r="B118" s="27" t="s">
        <v>1649</v>
      </c>
      <c r="C118" s="51" t="s">
        <v>589</v>
      </c>
      <c r="D118" s="38" t="str">
        <f t="shared" si="25"/>
        <v xml:space="preserve">BTL0010-1      </v>
      </c>
      <c r="E118" s="64" t="s">
        <v>1650</v>
      </c>
      <c r="F118" s="64" t="s">
        <v>1651</v>
      </c>
      <c r="G118" s="53">
        <v>9.84</v>
      </c>
      <c r="H118" s="54">
        <v>12.004799999999999</v>
      </c>
      <c r="I118" s="55"/>
      <c r="J118" s="56">
        <f t="shared" si="14"/>
        <v>0</v>
      </c>
      <c r="K118" s="56">
        <f t="shared" si="14"/>
        <v>0</v>
      </c>
      <c r="M118" s="27" t="str">
        <f t="shared" si="17"/>
        <v xml:space="preserve">BTL0010-1      </v>
      </c>
      <c r="N118" s="32">
        <f>VLOOKUP(M118,[1]Nakupna20230622!$B$3:$H$428,3,FALSE)</f>
        <v>4.51</v>
      </c>
      <c r="O118" s="33">
        <f t="shared" si="18"/>
        <v>1.1818181818181819</v>
      </c>
      <c r="P118" s="34">
        <f t="shared" si="19"/>
        <v>9.02</v>
      </c>
      <c r="Q118" s="34">
        <f t="shared" si="20"/>
        <v>11.004399999999999</v>
      </c>
      <c r="R118" s="35">
        <f t="shared" si="15"/>
        <v>1</v>
      </c>
      <c r="S118" s="57">
        <f t="shared" si="16"/>
        <v>10.5288</v>
      </c>
      <c r="T118" s="57">
        <f t="shared" si="21"/>
        <v>12.845136</v>
      </c>
      <c r="U118" s="58">
        <v>9.84</v>
      </c>
      <c r="V118" s="33">
        <f t="shared" si="22"/>
        <v>1.1818181818181819</v>
      </c>
    </row>
    <row r="119" spans="1:23" ht="45" customHeight="1">
      <c r="A119" s="27">
        <v>113</v>
      </c>
      <c r="B119" s="27" t="s">
        <v>593</v>
      </c>
      <c r="C119" s="51" t="s">
        <v>595</v>
      </c>
      <c r="D119" s="38" t="str">
        <f t="shared" si="25"/>
        <v>BTL0012</v>
      </c>
      <c r="E119" s="64" t="s">
        <v>594</v>
      </c>
      <c r="F119" s="64" t="s">
        <v>1652</v>
      </c>
      <c r="G119" s="53">
        <v>24.67</v>
      </c>
      <c r="H119" s="54">
        <v>30.0974</v>
      </c>
      <c r="I119" s="55"/>
      <c r="J119" s="56">
        <f t="shared" si="14"/>
        <v>0</v>
      </c>
      <c r="K119" s="56">
        <f t="shared" si="14"/>
        <v>0</v>
      </c>
      <c r="M119" s="27" t="str">
        <f t="shared" si="17"/>
        <v>BTL0012</v>
      </c>
      <c r="N119" s="32">
        <f>VLOOKUP(M119,[1]Nakupna20230622!$B$3:$H$428,3,FALSE)</f>
        <v>12.47</v>
      </c>
      <c r="O119" s="33">
        <f t="shared" si="18"/>
        <v>0.97834803528468328</v>
      </c>
      <c r="P119" s="34">
        <f t="shared" si="19"/>
        <v>24.94</v>
      </c>
      <c r="Q119" s="34">
        <f t="shared" si="20"/>
        <v>30.4268</v>
      </c>
      <c r="R119" s="35">
        <f t="shared" si="15"/>
        <v>1</v>
      </c>
      <c r="S119" s="57">
        <f t="shared" si="16"/>
        <v>26.396900000000002</v>
      </c>
      <c r="T119" s="57">
        <f t="shared" si="21"/>
        <v>32.204218000000004</v>
      </c>
      <c r="U119" s="58">
        <v>24.94</v>
      </c>
      <c r="V119" s="33">
        <f t="shared" si="22"/>
        <v>1</v>
      </c>
    </row>
    <row r="120" spans="1:23" ht="48" customHeight="1">
      <c r="A120" s="27">
        <v>114</v>
      </c>
      <c r="B120" s="27" t="s">
        <v>596</v>
      </c>
      <c r="C120" s="51" t="s">
        <v>598</v>
      </c>
      <c r="D120" s="38" t="str">
        <f t="shared" si="25"/>
        <v>BTL0013</v>
      </c>
      <c r="E120" s="64" t="s">
        <v>597</v>
      </c>
      <c r="F120" s="64" t="s">
        <v>1653</v>
      </c>
      <c r="G120" s="53">
        <v>22.614754098360699</v>
      </c>
      <c r="H120" s="54">
        <v>27.59</v>
      </c>
      <c r="I120" s="55"/>
      <c r="J120" s="56">
        <f t="shared" si="14"/>
        <v>0</v>
      </c>
      <c r="K120" s="56">
        <f t="shared" si="14"/>
        <v>0</v>
      </c>
      <c r="M120" s="27" t="str">
        <f t="shared" si="17"/>
        <v>BTL0013</v>
      </c>
      <c r="N120" s="32">
        <f>VLOOKUP(M120,[1]Nakupna20230622!$B$3:$H$428,3,FALSE)</f>
        <v>9.99</v>
      </c>
      <c r="O120" s="33">
        <f t="shared" si="18"/>
        <v>1.2637391489850549</v>
      </c>
      <c r="P120" s="34">
        <f t="shared" si="19"/>
        <v>19.98</v>
      </c>
      <c r="Q120" s="34">
        <f t="shared" si="20"/>
        <v>24.375599999999999</v>
      </c>
      <c r="R120" s="35">
        <f t="shared" si="15"/>
        <v>1</v>
      </c>
      <c r="S120" s="57">
        <f t="shared" si="16"/>
        <v>24.19778688524595</v>
      </c>
      <c r="T120" s="57">
        <f t="shared" si="21"/>
        <v>29.521300000000057</v>
      </c>
      <c r="U120" s="58">
        <v>22.61</v>
      </c>
      <c r="V120" s="33">
        <f t="shared" si="22"/>
        <v>1.2632632632632632</v>
      </c>
    </row>
    <row r="121" spans="1:23" ht="52.5" customHeight="1">
      <c r="A121" s="27">
        <v>115</v>
      </c>
      <c r="B121" s="27" t="s">
        <v>599</v>
      </c>
      <c r="C121" s="51" t="s">
        <v>601</v>
      </c>
      <c r="D121" s="38" t="str">
        <f t="shared" si="25"/>
        <v>BTL0013-1</v>
      </c>
      <c r="E121" s="64" t="s">
        <v>600</v>
      </c>
      <c r="F121" s="64" t="s">
        <v>1654</v>
      </c>
      <c r="G121" s="53">
        <v>28.45</v>
      </c>
      <c r="H121" s="54">
        <v>34.709000000000003</v>
      </c>
      <c r="I121" s="55"/>
      <c r="J121" s="56">
        <f t="shared" si="14"/>
        <v>0</v>
      </c>
      <c r="K121" s="56">
        <f t="shared" si="14"/>
        <v>0</v>
      </c>
      <c r="M121" s="27" t="str">
        <f t="shared" si="17"/>
        <v>BTL0013-1</v>
      </c>
      <c r="N121" s="32">
        <f>VLOOKUP(M121,[1]Nakupna20230622!$B$3:$H$428,3,FALSE)</f>
        <v>11.09</v>
      </c>
      <c r="O121" s="33">
        <f t="shared" si="18"/>
        <v>1.5653742110009017</v>
      </c>
      <c r="P121" s="34">
        <f t="shared" si="19"/>
        <v>22.18</v>
      </c>
      <c r="Q121" s="34">
        <f t="shared" si="20"/>
        <v>27.0596</v>
      </c>
      <c r="R121" s="35">
        <f t="shared" si="15"/>
        <v>1</v>
      </c>
      <c r="S121" s="57">
        <f t="shared" si="16"/>
        <v>30.441500000000001</v>
      </c>
      <c r="T121" s="57">
        <f t="shared" si="21"/>
        <v>37.138629999999999</v>
      </c>
      <c r="U121" s="58">
        <v>28.45</v>
      </c>
      <c r="V121" s="33">
        <f t="shared" si="22"/>
        <v>1.5653742110009017</v>
      </c>
    </row>
    <row r="122" spans="1:23" ht="34.5" customHeight="1">
      <c r="A122" s="27">
        <v>116</v>
      </c>
      <c r="B122" s="27" t="s">
        <v>602</v>
      </c>
      <c r="C122" s="51" t="s">
        <v>604</v>
      </c>
      <c r="D122" s="38" t="str">
        <f t="shared" si="25"/>
        <v>BTL0014</v>
      </c>
      <c r="E122" s="64" t="s">
        <v>603</v>
      </c>
      <c r="F122" s="64" t="s">
        <v>1655</v>
      </c>
      <c r="G122" s="53">
        <v>13.0245901639344</v>
      </c>
      <c r="H122" s="54">
        <v>15.89</v>
      </c>
      <c r="I122" s="55"/>
      <c r="J122" s="56">
        <f t="shared" si="14"/>
        <v>0</v>
      </c>
      <c r="K122" s="56">
        <f t="shared" si="14"/>
        <v>0</v>
      </c>
      <c r="M122" s="27" t="str">
        <f t="shared" si="17"/>
        <v>BTL0014</v>
      </c>
      <c r="N122" s="32">
        <f>VLOOKUP(M122,[1]Nakupna20230622!$B$3:$H$428,3,FALSE)</f>
        <v>4.66</v>
      </c>
      <c r="O122" s="33">
        <f t="shared" si="18"/>
        <v>1.7949764300288411</v>
      </c>
      <c r="P122" s="34">
        <f t="shared" si="19"/>
        <v>9.32</v>
      </c>
      <c r="Q122" s="34">
        <f t="shared" si="20"/>
        <v>11.3704</v>
      </c>
      <c r="R122" s="35">
        <f t="shared" si="15"/>
        <v>1</v>
      </c>
      <c r="S122" s="57">
        <f t="shared" si="16"/>
        <v>13.936311475409809</v>
      </c>
      <c r="T122" s="57">
        <f t="shared" si="21"/>
        <v>17.002299999999966</v>
      </c>
      <c r="U122" s="58">
        <v>13.02</v>
      </c>
      <c r="V122" s="33">
        <f t="shared" si="22"/>
        <v>1.7939914163090127</v>
      </c>
    </row>
    <row r="123" spans="1:23" ht="36" customHeight="1">
      <c r="A123" s="27">
        <v>117</v>
      </c>
      <c r="B123" s="27" t="s">
        <v>626</v>
      </c>
      <c r="C123" s="51" t="s">
        <v>628</v>
      </c>
      <c r="D123" s="38" t="str">
        <f t="shared" si="25"/>
        <v>BTL0021</v>
      </c>
      <c r="E123" s="64" t="s">
        <v>627</v>
      </c>
      <c r="F123" s="64" t="s">
        <v>1656</v>
      </c>
      <c r="G123" s="53">
        <v>27.230769230769202</v>
      </c>
      <c r="H123" s="54">
        <v>33.221538461538501</v>
      </c>
      <c r="I123" s="55"/>
      <c r="J123" s="56">
        <f t="shared" si="14"/>
        <v>0</v>
      </c>
      <c r="K123" s="56">
        <f t="shared" si="14"/>
        <v>0</v>
      </c>
      <c r="M123" s="27" t="str">
        <f t="shared" si="17"/>
        <v>BTL0021</v>
      </c>
      <c r="N123" s="32">
        <f>VLOOKUP(M123,[1]Nakupna20230622!$B$3:$H$428,3,FALSE)</f>
        <v>14.16</v>
      </c>
      <c r="O123" s="33">
        <f t="shared" si="18"/>
        <v>0.92307692307692102</v>
      </c>
      <c r="P123" s="34">
        <f t="shared" si="19"/>
        <v>28.32</v>
      </c>
      <c r="Q123" s="34">
        <f t="shared" si="20"/>
        <v>34.550399999999996</v>
      </c>
      <c r="R123" s="35">
        <f t="shared" si="15"/>
        <v>1</v>
      </c>
      <c r="S123" s="57">
        <f t="shared" si="16"/>
        <v>29.136923076923047</v>
      </c>
      <c r="T123" s="57">
        <f t="shared" si="21"/>
        <v>35.547046153846118</v>
      </c>
      <c r="U123" s="58">
        <v>28.32</v>
      </c>
      <c r="V123" s="33">
        <f t="shared" si="22"/>
        <v>1</v>
      </c>
    </row>
    <row r="124" spans="1:23" ht="36" customHeight="1">
      <c r="A124" s="27">
        <v>118</v>
      </c>
      <c r="B124" s="27" t="s">
        <v>632</v>
      </c>
      <c r="C124" s="51" t="s">
        <v>634</v>
      </c>
      <c r="D124" s="65" t="s">
        <v>632</v>
      </c>
      <c r="E124" s="60" t="s">
        <v>633</v>
      </c>
      <c r="F124" s="64" t="s">
        <v>1657</v>
      </c>
      <c r="G124" s="53">
        <v>2.5</v>
      </c>
      <c r="H124" s="54">
        <f>G124*1.22</f>
        <v>3.05</v>
      </c>
      <c r="I124" s="55"/>
      <c r="J124" s="56">
        <f t="shared" si="14"/>
        <v>0</v>
      </c>
      <c r="K124" s="56">
        <f t="shared" si="14"/>
        <v>0</v>
      </c>
      <c r="M124" s="27" t="str">
        <f t="shared" si="17"/>
        <v>BTL0022</v>
      </c>
      <c r="N124" s="32">
        <f>VLOOKUP(M124,[1]Nakupna20230622!$B$3:$H$428,3,FALSE)</f>
        <v>1.0900000000000001</v>
      </c>
      <c r="O124" s="33">
        <f t="shared" si="18"/>
        <v>1.2935779816513759</v>
      </c>
      <c r="P124" s="34">
        <f t="shared" si="19"/>
        <v>2.1800000000000002</v>
      </c>
      <c r="Q124" s="34">
        <f t="shared" si="20"/>
        <v>2.6596000000000002</v>
      </c>
      <c r="R124" s="35">
        <f t="shared" si="15"/>
        <v>1</v>
      </c>
      <c r="S124" s="57">
        <f t="shared" si="16"/>
        <v>2.6750000000000003</v>
      </c>
      <c r="T124" s="57">
        <f t="shared" si="21"/>
        <v>3.2635000000000001</v>
      </c>
      <c r="U124" s="58">
        <v>2.5</v>
      </c>
      <c r="V124" s="33">
        <f t="shared" si="22"/>
        <v>1.2935779816513759</v>
      </c>
    </row>
    <row r="125" spans="1:23" ht="54.75" customHeight="1">
      <c r="A125" s="27">
        <v>119</v>
      </c>
      <c r="B125" s="27" t="s">
        <v>635</v>
      </c>
      <c r="C125" s="51" t="s">
        <v>637</v>
      </c>
      <c r="D125" s="38" t="str">
        <f t="shared" ref="D125:D188" si="26">REPLACE(C125,1,2,"BT")</f>
        <v>BTL0023</v>
      </c>
      <c r="E125" s="64" t="s">
        <v>636</v>
      </c>
      <c r="F125" s="64" t="s">
        <v>1658</v>
      </c>
      <c r="G125" s="53">
        <v>17.615384615384599</v>
      </c>
      <c r="H125" s="54">
        <v>21.4907692307692</v>
      </c>
      <c r="I125" s="55"/>
      <c r="J125" s="56">
        <f t="shared" si="14"/>
        <v>0</v>
      </c>
      <c r="K125" s="56">
        <f t="shared" si="14"/>
        <v>0</v>
      </c>
      <c r="M125" s="27" t="str">
        <f t="shared" si="17"/>
        <v>BTL0023</v>
      </c>
      <c r="N125" s="32">
        <f>VLOOKUP(M125,[1]Nakupna20230622!$B$3:$H$428,3,FALSE)</f>
        <v>9.16</v>
      </c>
      <c r="O125" s="33">
        <f t="shared" si="18"/>
        <v>0.92307692307692124</v>
      </c>
      <c r="P125" s="34">
        <f t="shared" si="19"/>
        <v>18.32</v>
      </c>
      <c r="Q125" s="34">
        <f t="shared" si="20"/>
        <v>22.3504</v>
      </c>
      <c r="R125" s="35">
        <f t="shared" si="15"/>
        <v>1</v>
      </c>
      <c r="S125" s="57">
        <f t="shared" si="16"/>
        <v>18.848461538461521</v>
      </c>
      <c r="T125" s="57">
        <f t="shared" si="21"/>
        <v>22.995123076923054</v>
      </c>
      <c r="U125" s="58">
        <f t="shared" si="24"/>
        <v>18.848461538461521</v>
      </c>
      <c r="V125" s="33">
        <f t="shared" si="22"/>
        <v>1.0576923076923057</v>
      </c>
    </row>
    <row r="126" spans="1:23" ht="33" customHeight="1">
      <c r="A126" s="27">
        <v>120</v>
      </c>
      <c r="B126" s="27" t="s">
        <v>644</v>
      </c>
      <c r="C126" s="51" t="s">
        <v>646</v>
      </c>
      <c r="D126" s="38" t="str">
        <f t="shared" si="26"/>
        <v>BTM001</v>
      </c>
      <c r="E126" s="64" t="s">
        <v>645</v>
      </c>
      <c r="F126" s="64" t="s">
        <v>1524</v>
      </c>
      <c r="G126" s="53">
        <v>44.87</v>
      </c>
      <c r="H126" s="54">
        <v>54.741399999999999</v>
      </c>
      <c r="I126" s="55"/>
      <c r="J126" s="56">
        <f t="shared" si="14"/>
        <v>0</v>
      </c>
      <c r="K126" s="56">
        <f t="shared" si="14"/>
        <v>0</v>
      </c>
      <c r="M126" s="27" t="str">
        <f t="shared" si="17"/>
        <v>BTM001</v>
      </c>
      <c r="N126" s="32">
        <f>VLOOKUP(M126,[1]Nakupna20230622!$B$3:$H$428,3,FALSE)</f>
        <v>21.99</v>
      </c>
      <c r="O126" s="33">
        <f t="shared" si="18"/>
        <v>1.0404729422464758</v>
      </c>
      <c r="P126" s="34">
        <f t="shared" si="19"/>
        <v>43.98</v>
      </c>
      <c r="Q126" s="34">
        <f t="shared" si="20"/>
        <v>53.655599999999993</v>
      </c>
      <c r="R126" s="35">
        <f t="shared" si="15"/>
        <v>1</v>
      </c>
      <c r="S126" s="57">
        <f t="shared" si="16"/>
        <v>48.010899999999999</v>
      </c>
      <c r="T126" s="57">
        <f t="shared" si="21"/>
        <v>58.573298000000001</v>
      </c>
      <c r="U126" s="58">
        <v>44.87</v>
      </c>
      <c r="V126" s="33">
        <f t="shared" si="22"/>
        <v>1.0404729422464758</v>
      </c>
      <c r="W126" s="50" t="s">
        <v>1659</v>
      </c>
    </row>
    <row r="127" spans="1:23" ht="33" customHeight="1">
      <c r="A127" s="27">
        <v>121</v>
      </c>
      <c r="B127" s="27" t="s">
        <v>1660</v>
      </c>
      <c r="C127" s="51" t="s">
        <v>1661</v>
      </c>
      <c r="D127" s="38" t="str">
        <f t="shared" si="26"/>
        <v>BTM001 (beech)</v>
      </c>
      <c r="E127" s="64" t="s">
        <v>1662</v>
      </c>
      <c r="F127" s="64" t="s">
        <v>1663</v>
      </c>
      <c r="G127" s="53">
        <v>66.75</v>
      </c>
      <c r="H127" s="54">
        <v>81.435000000000002</v>
      </c>
      <c r="I127" s="55"/>
      <c r="J127" s="56">
        <f t="shared" si="14"/>
        <v>0</v>
      </c>
      <c r="K127" s="56">
        <f t="shared" si="14"/>
        <v>0</v>
      </c>
      <c r="M127" s="27" t="str">
        <f t="shared" si="17"/>
        <v>BTM001 (beech)</v>
      </c>
      <c r="N127" s="32" t="e">
        <f>VLOOKUP(M127,[1]Nakupna20230622!$B$3:$H$428,3,FALSE)</f>
        <v>#N/A</v>
      </c>
      <c r="O127" s="33" t="e">
        <f t="shared" si="18"/>
        <v>#N/A</v>
      </c>
      <c r="P127" s="34" t="e">
        <f t="shared" si="19"/>
        <v>#N/A</v>
      </c>
      <c r="Q127" s="34" t="e">
        <f t="shared" si="20"/>
        <v>#N/A</v>
      </c>
      <c r="R127" s="35" t="e">
        <f t="shared" si="15"/>
        <v>#N/A</v>
      </c>
      <c r="S127" s="57">
        <f t="shared" si="16"/>
        <v>71.422499999999999</v>
      </c>
      <c r="T127" s="57">
        <f t="shared" si="21"/>
        <v>87.135449999999992</v>
      </c>
      <c r="U127" s="58">
        <f t="shared" si="24"/>
        <v>71.422499999999999</v>
      </c>
      <c r="V127" s="33" t="e">
        <f t="shared" si="22"/>
        <v>#N/A</v>
      </c>
    </row>
    <row r="128" spans="1:23" ht="57" customHeight="1">
      <c r="A128" s="27">
        <v>122</v>
      </c>
      <c r="B128" s="27" t="s">
        <v>650</v>
      </c>
      <c r="C128" s="51" t="s">
        <v>652</v>
      </c>
      <c r="D128" s="38" t="str">
        <f t="shared" si="26"/>
        <v>BTM001-1</v>
      </c>
      <c r="E128" s="64" t="s">
        <v>1664</v>
      </c>
      <c r="F128" s="64" t="s">
        <v>1665</v>
      </c>
      <c r="G128" s="53">
        <v>15.32</v>
      </c>
      <c r="H128" s="54">
        <v>18.6904</v>
      </c>
      <c r="I128" s="55"/>
      <c r="J128" s="56">
        <f t="shared" si="14"/>
        <v>0</v>
      </c>
      <c r="K128" s="56">
        <f t="shared" si="14"/>
        <v>0</v>
      </c>
      <c r="M128" s="27" t="str">
        <f t="shared" si="17"/>
        <v>BTM001-1</v>
      </c>
      <c r="N128" s="32">
        <f>VLOOKUP(M128,[1]Nakupna20230622!$B$3:$H$428,3,FALSE)</f>
        <v>5.92</v>
      </c>
      <c r="O128" s="33">
        <f t="shared" si="18"/>
        <v>1.5878378378378379</v>
      </c>
      <c r="P128" s="34">
        <f t="shared" si="19"/>
        <v>11.84</v>
      </c>
      <c r="Q128" s="34">
        <f t="shared" si="20"/>
        <v>14.444799999999999</v>
      </c>
      <c r="R128" s="35">
        <f t="shared" si="15"/>
        <v>1</v>
      </c>
      <c r="S128" s="57">
        <f t="shared" si="16"/>
        <v>16.392400000000002</v>
      </c>
      <c r="T128" s="57">
        <f t="shared" si="21"/>
        <v>19.998728000000003</v>
      </c>
      <c r="U128" s="58">
        <v>15.32</v>
      </c>
      <c r="V128" s="33">
        <f t="shared" si="22"/>
        <v>1.5878378378378379</v>
      </c>
    </row>
    <row r="129" spans="1:22" ht="57" customHeight="1">
      <c r="A129" s="27">
        <v>123</v>
      </c>
      <c r="B129" s="27" t="s">
        <v>659</v>
      </c>
      <c r="C129" s="51" t="s">
        <v>661</v>
      </c>
      <c r="D129" s="38" t="str">
        <f t="shared" si="26"/>
        <v>BTM001-2</v>
      </c>
      <c r="E129" s="64" t="s">
        <v>660</v>
      </c>
      <c r="F129" s="64" t="s">
        <v>1666</v>
      </c>
      <c r="G129" s="53">
        <v>25.51</v>
      </c>
      <c r="H129" s="54">
        <v>31.122199999999999</v>
      </c>
      <c r="I129" s="55"/>
      <c r="J129" s="56">
        <f t="shared" si="14"/>
        <v>0</v>
      </c>
      <c r="K129" s="56">
        <f t="shared" si="14"/>
        <v>0</v>
      </c>
      <c r="M129" s="27" t="str">
        <f t="shared" si="17"/>
        <v>BTM001-2</v>
      </c>
      <c r="N129" s="32">
        <f>VLOOKUP(M129,[1]Nakupna20230622!$B$3:$H$428,3,FALSE)</f>
        <v>12.49</v>
      </c>
      <c r="O129" s="33">
        <f t="shared" si="18"/>
        <v>1.0424339471577262</v>
      </c>
      <c r="P129" s="34">
        <f t="shared" si="19"/>
        <v>24.98</v>
      </c>
      <c r="Q129" s="34">
        <f t="shared" si="20"/>
        <v>30.4756</v>
      </c>
      <c r="R129" s="35">
        <f t="shared" si="15"/>
        <v>1</v>
      </c>
      <c r="S129" s="57">
        <f t="shared" si="16"/>
        <v>27.295700000000004</v>
      </c>
      <c r="T129" s="57">
        <f t="shared" si="21"/>
        <v>33.300754000000005</v>
      </c>
      <c r="U129" s="62">
        <v>25.51</v>
      </c>
      <c r="V129" s="33">
        <f t="shared" si="22"/>
        <v>1.0424339471577262</v>
      </c>
    </row>
    <row r="130" spans="1:22" ht="54" customHeight="1">
      <c r="A130" s="27">
        <v>124</v>
      </c>
      <c r="B130" s="27" t="s">
        <v>662</v>
      </c>
      <c r="C130" s="51" t="s">
        <v>664</v>
      </c>
      <c r="D130" s="38" t="str">
        <f t="shared" si="26"/>
        <v>BTM002</v>
      </c>
      <c r="E130" s="64" t="s">
        <v>1667</v>
      </c>
      <c r="F130" s="64" t="s">
        <v>1668</v>
      </c>
      <c r="G130" s="53">
        <v>17.71</v>
      </c>
      <c r="H130" s="54">
        <v>21.606200000000001</v>
      </c>
      <c r="I130" s="55"/>
      <c r="J130" s="56">
        <f t="shared" si="14"/>
        <v>0</v>
      </c>
      <c r="K130" s="56">
        <f t="shared" si="14"/>
        <v>0</v>
      </c>
      <c r="M130" s="27" t="str">
        <f t="shared" si="17"/>
        <v>BTM002</v>
      </c>
      <c r="N130" s="32">
        <f>VLOOKUP(M130,[1]Nakupna20230622!$B$3:$H$428,3,FALSE)</f>
        <v>7.99</v>
      </c>
      <c r="O130" s="33">
        <f t="shared" si="18"/>
        <v>1.2165206508135169</v>
      </c>
      <c r="P130" s="34">
        <f t="shared" si="19"/>
        <v>15.98</v>
      </c>
      <c r="Q130" s="34">
        <f t="shared" si="20"/>
        <v>19.4956</v>
      </c>
      <c r="R130" s="35">
        <f t="shared" si="15"/>
        <v>1</v>
      </c>
      <c r="S130" s="57">
        <f t="shared" si="16"/>
        <v>18.949700000000004</v>
      </c>
      <c r="T130" s="57">
        <f t="shared" si="21"/>
        <v>23.118634000000004</v>
      </c>
      <c r="U130" s="58">
        <v>17.71</v>
      </c>
      <c r="V130" s="33">
        <f t="shared" si="22"/>
        <v>1.2165206508135169</v>
      </c>
    </row>
    <row r="131" spans="1:22" ht="55.5" customHeight="1">
      <c r="A131" s="27">
        <v>125</v>
      </c>
      <c r="B131" s="27" t="s">
        <v>665</v>
      </c>
      <c r="C131" s="51" t="s">
        <v>667</v>
      </c>
      <c r="D131" s="38" t="str">
        <f t="shared" si="26"/>
        <v>BTM003</v>
      </c>
      <c r="E131" s="64" t="s">
        <v>666</v>
      </c>
      <c r="F131" s="64" t="s">
        <v>1669</v>
      </c>
      <c r="G131" s="53">
        <v>25.081967213114801</v>
      </c>
      <c r="H131" s="54">
        <v>30.6</v>
      </c>
      <c r="I131" s="55"/>
      <c r="J131" s="56">
        <f t="shared" si="14"/>
        <v>0</v>
      </c>
      <c r="K131" s="56">
        <f t="shared" si="14"/>
        <v>0</v>
      </c>
      <c r="M131" s="27" t="str">
        <f t="shared" si="17"/>
        <v>BTM003</v>
      </c>
      <c r="N131" s="32">
        <f>VLOOKUP(M131,[1]Nakupna20230622!$B$3:$H$428,3,FALSE)</f>
        <v>9.66</v>
      </c>
      <c r="O131" s="33">
        <f t="shared" si="18"/>
        <v>1.5964769371754453</v>
      </c>
      <c r="P131" s="34">
        <f t="shared" si="19"/>
        <v>19.32</v>
      </c>
      <c r="Q131" s="34">
        <f t="shared" si="20"/>
        <v>23.570399999999999</v>
      </c>
      <c r="R131" s="35">
        <f t="shared" si="15"/>
        <v>1</v>
      </c>
      <c r="S131" s="57">
        <f t="shared" si="16"/>
        <v>26.837704918032838</v>
      </c>
      <c r="T131" s="57">
        <f t="shared" si="21"/>
        <v>32.742000000000061</v>
      </c>
      <c r="U131" s="58">
        <v>23</v>
      </c>
      <c r="V131" s="33">
        <f t="shared" si="22"/>
        <v>1.3809523809523809</v>
      </c>
    </row>
    <row r="132" spans="1:22" ht="41.25" customHeight="1">
      <c r="A132" s="27">
        <v>126</v>
      </c>
      <c r="B132" s="27" t="s">
        <v>668</v>
      </c>
      <c r="C132" s="51" t="s">
        <v>670</v>
      </c>
      <c r="D132" s="38" t="str">
        <f t="shared" si="26"/>
        <v xml:space="preserve">BTM004 </v>
      </c>
      <c r="E132" s="64" t="s">
        <v>669</v>
      </c>
      <c r="F132" s="64" t="s">
        <v>1670</v>
      </c>
      <c r="G132" s="53">
        <v>34.596153846153797</v>
      </c>
      <c r="H132" s="54">
        <v>42.207307692307701</v>
      </c>
      <c r="I132" s="55"/>
      <c r="J132" s="56">
        <f t="shared" si="14"/>
        <v>0</v>
      </c>
      <c r="K132" s="56">
        <f t="shared" si="14"/>
        <v>0</v>
      </c>
      <c r="M132" s="27" t="str">
        <f t="shared" si="17"/>
        <v xml:space="preserve">BTM004 </v>
      </c>
      <c r="N132" s="32">
        <f>VLOOKUP(M132,[1]Nakupna20230622!$B$3:$H$428,3,FALSE)</f>
        <v>17.989999999999998</v>
      </c>
      <c r="O132" s="33">
        <f t="shared" si="18"/>
        <v>0.92307692307692046</v>
      </c>
      <c r="P132" s="34">
        <f t="shared" si="19"/>
        <v>35.979999999999997</v>
      </c>
      <c r="Q132" s="34">
        <f t="shared" si="20"/>
        <v>43.895599999999995</v>
      </c>
      <c r="R132" s="35">
        <f t="shared" si="15"/>
        <v>1</v>
      </c>
      <c r="S132" s="57">
        <f t="shared" si="16"/>
        <v>37.017884615384567</v>
      </c>
      <c r="T132" s="57">
        <f t="shared" si="21"/>
        <v>45.161819230769169</v>
      </c>
      <c r="U132" s="58">
        <v>35.979999999999997</v>
      </c>
      <c r="V132" s="33">
        <f t="shared" si="22"/>
        <v>1</v>
      </c>
    </row>
    <row r="133" spans="1:22" ht="39" customHeight="1">
      <c r="A133" s="27">
        <v>127</v>
      </c>
      <c r="B133" s="27" t="s">
        <v>1671</v>
      </c>
      <c r="C133" s="51" t="s">
        <v>1672</v>
      </c>
      <c r="D133" s="38" t="str">
        <f t="shared" si="26"/>
        <v>BTM005</v>
      </c>
      <c r="E133" s="64" t="s">
        <v>1673</v>
      </c>
      <c r="F133" s="64" t="s">
        <v>1674</v>
      </c>
      <c r="G133" s="53">
        <v>17.615384615384599</v>
      </c>
      <c r="H133" s="54">
        <v>21.4907692307692</v>
      </c>
      <c r="I133" s="55"/>
      <c r="J133" s="56">
        <f t="shared" si="14"/>
        <v>0</v>
      </c>
      <c r="K133" s="56">
        <f t="shared" si="14"/>
        <v>0</v>
      </c>
      <c r="M133" s="27" t="str">
        <f t="shared" si="17"/>
        <v>BTM005</v>
      </c>
      <c r="N133" s="32" t="e">
        <f>VLOOKUP(M133,[1]Nakupna20230622!$B$3:$H$428,3,FALSE)</f>
        <v>#N/A</v>
      </c>
      <c r="O133" s="33" t="e">
        <f t="shared" si="18"/>
        <v>#N/A</v>
      </c>
      <c r="P133" s="34" t="e">
        <f t="shared" si="19"/>
        <v>#N/A</v>
      </c>
      <c r="Q133" s="34" t="e">
        <f t="shared" si="20"/>
        <v>#N/A</v>
      </c>
      <c r="R133" s="35" t="e">
        <f t="shared" si="15"/>
        <v>#N/A</v>
      </c>
      <c r="S133" s="57">
        <f t="shared" si="16"/>
        <v>18.848461538461521</v>
      </c>
      <c r="T133" s="57">
        <f t="shared" si="21"/>
        <v>22.995123076923054</v>
      </c>
      <c r="U133" s="58">
        <f t="shared" si="24"/>
        <v>18.848461538461521</v>
      </c>
      <c r="V133" s="33" t="e">
        <f t="shared" si="22"/>
        <v>#N/A</v>
      </c>
    </row>
    <row r="134" spans="1:22" ht="43.5" customHeight="1">
      <c r="A134" s="27">
        <v>128</v>
      </c>
      <c r="B134" s="27" t="s">
        <v>671</v>
      </c>
      <c r="C134" s="51" t="s">
        <v>673</v>
      </c>
      <c r="D134" s="38" t="str">
        <f t="shared" si="26"/>
        <v>BTM006</v>
      </c>
      <c r="E134" s="64" t="s">
        <v>666</v>
      </c>
      <c r="F134" s="64" t="s">
        <v>1675</v>
      </c>
      <c r="G134" s="53">
        <v>0.52459016393442603</v>
      </c>
      <c r="H134" s="54">
        <v>0.64</v>
      </c>
      <c r="I134" s="55"/>
      <c r="J134" s="56">
        <f t="shared" si="14"/>
        <v>0</v>
      </c>
      <c r="K134" s="56">
        <f t="shared" si="14"/>
        <v>0</v>
      </c>
      <c r="M134" s="27" t="str">
        <f t="shared" si="17"/>
        <v>BTM006</v>
      </c>
      <c r="N134" s="32">
        <f>VLOOKUP(M134,[1]Nakupna20230622!$B$3:$H$428,3,FALSE)</f>
        <v>0.21</v>
      </c>
      <c r="O134" s="33">
        <f t="shared" si="18"/>
        <v>1.4980483996877432</v>
      </c>
      <c r="P134" s="34">
        <f t="shared" si="19"/>
        <v>0.42</v>
      </c>
      <c r="Q134" s="34">
        <f t="shared" si="20"/>
        <v>0.51239999999999997</v>
      </c>
      <c r="R134" s="35">
        <f t="shared" si="15"/>
        <v>1</v>
      </c>
      <c r="S134" s="57">
        <f t="shared" si="16"/>
        <v>0.56131147540983584</v>
      </c>
      <c r="T134" s="57">
        <f t="shared" si="21"/>
        <v>0.68479999999999974</v>
      </c>
      <c r="U134" s="58">
        <f t="shared" si="24"/>
        <v>0.56131147540983584</v>
      </c>
      <c r="V134" s="33">
        <f t="shared" si="22"/>
        <v>1.6729117876658852</v>
      </c>
    </row>
    <row r="135" spans="1:22" ht="56.1" customHeight="1">
      <c r="A135" s="27">
        <v>129</v>
      </c>
      <c r="B135" s="27" t="s">
        <v>674</v>
      </c>
      <c r="C135" s="51" t="s">
        <v>676</v>
      </c>
      <c r="D135" s="38" t="str">
        <f t="shared" si="26"/>
        <v>BTM007</v>
      </c>
      <c r="E135" s="64" t="s">
        <v>675</v>
      </c>
      <c r="F135" s="64" t="s">
        <v>1676</v>
      </c>
      <c r="G135" s="53">
        <v>14.67</v>
      </c>
      <c r="H135" s="54">
        <v>17.897400000000001</v>
      </c>
      <c r="I135" s="55"/>
      <c r="J135" s="56">
        <f t="shared" ref="J135:K198" si="27">$I135*G135</f>
        <v>0</v>
      </c>
      <c r="K135" s="56">
        <f t="shared" si="27"/>
        <v>0</v>
      </c>
      <c r="M135" s="27" t="str">
        <f t="shared" si="17"/>
        <v>BTM007</v>
      </c>
      <c r="N135" s="32">
        <f>VLOOKUP(M135,[1]Nakupna20230622!$B$3:$H$428,3,FALSE)</f>
        <v>7.56</v>
      </c>
      <c r="O135" s="33">
        <f t="shared" si="18"/>
        <v>0.94047619047619058</v>
      </c>
      <c r="P135" s="34">
        <f t="shared" si="19"/>
        <v>15.12</v>
      </c>
      <c r="Q135" s="34">
        <f t="shared" si="20"/>
        <v>18.446399999999997</v>
      </c>
      <c r="R135" s="35">
        <f t="shared" ref="R135:R198" si="28">(P135-N135)/N135</f>
        <v>1</v>
      </c>
      <c r="S135" s="57">
        <f t="shared" ref="S135:S198" si="29">G135*1.07</f>
        <v>15.696900000000001</v>
      </c>
      <c r="T135" s="57">
        <f t="shared" si="21"/>
        <v>19.150218000000002</v>
      </c>
      <c r="U135" s="58">
        <v>15.12</v>
      </c>
      <c r="V135" s="33">
        <f t="shared" si="22"/>
        <v>1</v>
      </c>
    </row>
    <row r="136" spans="1:22" ht="63.75" customHeight="1">
      <c r="A136" s="27">
        <v>130</v>
      </c>
      <c r="B136" s="27" t="s">
        <v>677</v>
      </c>
      <c r="C136" s="51" t="s">
        <v>679</v>
      </c>
      <c r="D136" s="38" t="str">
        <f t="shared" si="26"/>
        <v>BTM007-2</v>
      </c>
      <c r="E136" s="64" t="s">
        <v>678</v>
      </c>
      <c r="F136" s="64" t="s">
        <v>1677</v>
      </c>
      <c r="G136" s="53">
        <v>14.9</v>
      </c>
      <c r="H136" s="54">
        <v>18.178000000000001</v>
      </c>
      <c r="I136" s="55"/>
      <c r="J136" s="56">
        <f t="shared" si="27"/>
        <v>0</v>
      </c>
      <c r="K136" s="56">
        <f t="shared" si="27"/>
        <v>0</v>
      </c>
      <c r="M136" s="27" t="str">
        <f t="shared" ref="M136:M199" si="30">REPLACE(C136,1,2,"BT")</f>
        <v>BTM007-2</v>
      </c>
      <c r="N136" s="32">
        <f>VLOOKUP(M136,[1]Nakupna20230622!$B$3:$H$428,3,FALSE)</f>
        <v>7.66</v>
      </c>
      <c r="O136" s="33">
        <f t="shared" ref="O136:O199" si="31">(G136-N136)/N136</f>
        <v>0.94516971279373374</v>
      </c>
      <c r="P136" s="34">
        <f t="shared" ref="P136:P199" si="32">N136*2</f>
        <v>15.32</v>
      </c>
      <c r="Q136" s="34">
        <f t="shared" ref="Q136:Q199" si="33">P136*1.22</f>
        <v>18.6904</v>
      </c>
      <c r="R136" s="35">
        <f t="shared" si="28"/>
        <v>1</v>
      </c>
      <c r="S136" s="57">
        <f t="shared" si="29"/>
        <v>15.943000000000001</v>
      </c>
      <c r="T136" s="57">
        <f t="shared" ref="T136:T199" si="34">S136*1.22</f>
        <v>19.45046</v>
      </c>
      <c r="U136" s="58">
        <v>15.32</v>
      </c>
      <c r="V136" s="33">
        <f t="shared" ref="V136:V199" si="35">(U136-N136)/N136</f>
        <v>1</v>
      </c>
    </row>
    <row r="137" spans="1:22" ht="42" customHeight="1">
      <c r="A137" s="27">
        <v>131</v>
      </c>
      <c r="B137" s="27" t="s">
        <v>683</v>
      </c>
      <c r="C137" s="51" t="s">
        <v>685</v>
      </c>
      <c r="D137" s="38" t="str">
        <f t="shared" si="26"/>
        <v>BTM008</v>
      </c>
      <c r="E137" s="64" t="s">
        <v>684</v>
      </c>
      <c r="F137" s="64" t="s">
        <v>1678</v>
      </c>
      <c r="G137" s="53">
        <v>24.11</v>
      </c>
      <c r="H137" s="54">
        <v>29.414200000000001</v>
      </c>
      <c r="I137" s="55"/>
      <c r="J137" s="56">
        <f t="shared" si="27"/>
        <v>0</v>
      </c>
      <c r="K137" s="56">
        <f t="shared" si="27"/>
        <v>0</v>
      </c>
      <c r="M137" s="27" t="str">
        <f t="shared" si="30"/>
        <v>BTM008</v>
      </c>
      <c r="N137" s="32">
        <f>VLOOKUP(M137,[1]Nakupna20230622!$B$3:$H$428,3,FALSE)</f>
        <v>11.12</v>
      </c>
      <c r="O137" s="33">
        <f t="shared" si="31"/>
        <v>1.1681654676258995</v>
      </c>
      <c r="P137" s="34">
        <f t="shared" si="32"/>
        <v>22.24</v>
      </c>
      <c r="Q137" s="34">
        <f t="shared" si="33"/>
        <v>27.132799999999996</v>
      </c>
      <c r="R137" s="35">
        <f t="shared" si="28"/>
        <v>1</v>
      </c>
      <c r="S137" s="57">
        <f t="shared" si="29"/>
        <v>25.797700000000003</v>
      </c>
      <c r="T137" s="57">
        <f t="shared" si="34"/>
        <v>31.473194000000003</v>
      </c>
      <c r="U137" s="58">
        <v>24.11</v>
      </c>
      <c r="V137" s="33">
        <f t="shared" si="35"/>
        <v>1.1681654676258995</v>
      </c>
    </row>
    <row r="138" spans="1:22" ht="51" customHeight="1">
      <c r="A138" s="27">
        <v>132</v>
      </c>
      <c r="B138" s="27" t="s">
        <v>686</v>
      </c>
      <c r="C138" s="51" t="s">
        <v>688</v>
      </c>
      <c r="D138" s="38" t="str">
        <f t="shared" si="26"/>
        <v>BTM009</v>
      </c>
      <c r="E138" s="59" t="s">
        <v>687</v>
      </c>
      <c r="F138" s="64" t="s">
        <v>1679</v>
      </c>
      <c r="G138" s="53">
        <v>21.67</v>
      </c>
      <c r="H138" s="54">
        <v>26.4374</v>
      </c>
      <c r="I138" s="55"/>
      <c r="J138" s="56">
        <f t="shared" si="27"/>
        <v>0</v>
      </c>
      <c r="K138" s="56">
        <f t="shared" si="27"/>
        <v>0</v>
      </c>
      <c r="M138" s="27" t="str">
        <f t="shared" si="30"/>
        <v>BTM009</v>
      </c>
      <c r="N138" s="32">
        <f>VLOOKUP(M138,[1]Nakupna20230622!$B$3:$H$428,3,FALSE)</f>
        <v>9.16</v>
      </c>
      <c r="O138" s="33">
        <f t="shared" si="31"/>
        <v>1.3657205240174675</v>
      </c>
      <c r="P138" s="34">
        <f t="shared" si="32"/>
        <v>18.32</v>
      </c>
      <c r="Q138" s="34">
        <f t="shared" si="33"/>
        <v>22.3504</v>
      </c>
      <c r="R138" s="35">
        <f t="shared" si="28"/>
        <v>1</v>
      </c>
      <c r="S138" s="57">
        <f t="shared" si="29"/>
        <v>23.186900000000001</v>
      </c>
      <c r="T138" s="57">
        <f t="shared" si="34"/>
        <v>28.288018000000001</v>
      </c>
      <c r="U138" s="58">
        <v>21.67</v>
      </c>
      <c r="V138" s="33">
        <f t="shared" si="35"/>
        <v>1.3657205240174675</v>
      </c>
    </row>
    <row r="139" spans="1:22" ht="53.25" customHeight="1">
      <c r="A139" s="27">
        <v>133</v>
      </c>
      <c r="B139" s="27" t="s">
        <v>692</v>
      </c>
      <c r="C139" s="51" t="s">
        <v>694</v>
      </c>
      <c r="D139" s="38" t="str">
        <f t="shared" si="26"/>
        <v>BTM0010</v>
      </c>
      <c r="E139" s="64" t="s">
        <v>693</v>
      </c>
      <c r="F139" s="59" t="s">
        <v>1680</v>
      </c>
      <c r="G139" s="53">
        <v>19.211538461538499</v>
      </c>
      <c r="H139" s="54">
        <v>23.438076923076899</v>
      </c>
      <c r="I139" s="55"/>
      <c r="J139" s="56">
        <f t="shared" si="27"/>
        <v>0</v>
      </c>
      <c r="K139" s="56">
        <f t="shared" si="27"/>
        <v>0</v>
      </c>
      <c r="M139" s="27" t="str">
        <f t="shared" si="30"/>
        <v>BTM0010</v>
      </c>
      <c r="N139" s="32">
        <f>VLOOKUP(M139,[1]Nakupna20230622!$B$3:$H$428,3,FALSE)</f>
        <v>9.99</v>
      </c>
      <c r="O139" s="33">
        <f t="shared" si="31"/>
        <v>0.92307692307692679</v>
      </c>
      <c r="P139" s="34">
        <f t="shared" si="32"/>
        <v>19.98</v>
      </c>
      <c r="Q139" s="34">
        <f t="shared" si="33"/>
        <v>24.375599999999999</v>
      </c>
      <c r="R139" s="35">
        <f t="shared" si="28"/>
        <v>1</v>
      </c>
      <c r="S139" s="57">
        <f t="shared" si="29"/>
        <v>20.556346153846196</v>
      </c>
      <c r="T139" s="57">
        <f t="shared" si="34"/>
        <v>25.078742307692359</v>
      </c>
      <c r="U139" s="58">
        <f t="shared" ref="U139:U192" si="36">S139</f>
        <v>20.556346153846196</v>
      </c>
      <c r="V139" s="33">
        <f t="shared" si="35"/>
        <v>1.0576923076923119</v>
      </c>
    </row>
    <row r="140" spans="1:22" ht="46.5" customHeight="1">
      <c r="A140" s="27">
        <v>134</v>
      </c>
      <c r="B140" s="27" t="s">
        <v>698</v>
      </c>
      <c r="C140" s="51" t="s">
        <v>700</v>
      </c>
      <c r="D140" s="38" t="str">
        <f t="shared" si="26"/>
        <v>BTM0014</v>
      </c>
      <c r="E140" s="64" t="s">
        <v>699</v>
      </c>
      <c r="F140" s="64" t="s">
        <v>1681</v>
      </c>
      <c r="G140" s="53">
        <v>20.826923076923102</v>
      </c>
      <c r="H140" s="54">
        <v>25.408846153846198</v>
      </c>
      <c r="I140" s="55"/>
      <c r="J140" s="56">
        <f t="shared" si="27"/>
        <v>0</v>
      </c>
      <c r="K140" s="56">
        <f t="shared" si="27"/>
        <v>0</v>
      </c>
      <c r="M140" s="27" t="str">
        <f t="shared" si="30"/>
        <v>BTM0014</v>
      </c>
      <c r="N140" s="32">
        <f>VLOOKUP(M140,[1]Nakupna20230622!$B$3:$H$428,3,FALSE)</f>
        <v>10.83</v>
      </c>
      <c r="O140" s="33">
        <f t="shared" si="31"/>
        <v>0.92307692307692535</v>
      </c>
      <c r="P140" s="34">
        <f t="shared" si="32"/>
        <v>21.66</v>
      </c>
      <c r="Q140" s="34">
        <f t="shared" si="33"/>
        <v>26.4252</v>
      </c>
      <c r="R140" s="35">
        <f t="shared" si="28"/>
        <v>1</v>
      </c>
      <c r="S140" s="57">
        <f t="shared" si="29"/>
        <v>22.284807692307719</v>
      </c>
      <c r="T140" s="57">
        <f t="shared" si="34"/>
        <v>27.187465384615418</v>
      </c>
      <c r="U140" s="58">
        <f t="shared" si="36"/>
        <v>22.284807692307719</v>
      </c>
      <c r="V140" s="33">
        <f t="shared" si="35"/>
        <v>1.0576923076923102</v>
      </c>
    </row>
    <row r="141" spans="1:22" ht="40.5" customHeight="1">
      <c r="A141" s="27">
        <v>135</v>
      </c>
      <c r="B141" s="27" t="s">
        <v>716</v>
      </c>
      <c r="C141" s="51" t="s">
        <v>718</v>
      </c>
      <c r="D141" s="38" t="str">
        <f t="shared" si="26"/>
        <v>BTM0016</v>
      </c>
      <c r="E141" s="64" t="s">
        <v>717</v>
      </c>
      <c r="F141" s="64" t="s">
        <v>1682</v>
      </c>
      <c r="G141" s="53">
        <v>46.134615384615401</v>
      </c>
      <c r="H141" s="54">
        <v>56.284230769230803</v>
      </c>
      <c r="I141" s="55"/>
      <c r="J141" s="56">
        <f t="shared" si="27"/>
        <v>0</v>
      </c>
      <c r="K141" s="56">
        <f t="shared" si="27"/>
        <v>0</v>
      </c>
      <c r="M141" s="27" t="str">
        <f t="shared" si="30"/>
        <v>BTM0016</v>
      </c>
      <c r="N141" s="32">
        <f>VLOOKUP(M141,[1]Nakupna20230622!$B$3:$H$428,3,FALSE)</f>
        <v>23.99</v>
      </c>
      <c r="O141" s="33">
        <f t="shared" si="31"/>
        <v>0.92307692307692391</v>
      </c>
      <c r="P141" s="34">
        <f t="shared" si="32"/>
        <v>47.98</v>
      </c>
      <c r="Q141" s="34">
        <f t="shared" si="33"/>
        <v>58.535599999999995</v>
      </c>
      <c r="R141" s="35">
        <f t="shared" si="28"/>
        <v>1</v>
      </c>
      <c r="S141" s="57">
        <f t="shared" si="29"/>
        <v>49.364038461538485</v>
      </c>
      <c r="T141" s="57">
        <f t="shared" si="34"/>
        <v>60.224126923076952</v>
      </c>
      <c r="U141" s="58">
        <v>47.98</v>
      </c>
      <c r="V141" s="33">
        <f t="shared" si="35"/>
        <v>1</v>
      </c>
    </row>
    <row r="142" spans="1:22" ht="60.75" customHeight="1">
      <c r="A142" s="27">
        <v>136</v>
      </c>
      <c r="B142" s="27" t="s">
        <v>719</v>
      </c>
      <c r="C142" s="51" t="s">
        <v>721</v>
      </c>
      <c r="D142" s="38" t="str">
        <f t="shared" si="26"/>
        <v>BTM0018</v>
      </c>
      <c r="E142" s="64" t="s">
        <v>720</v>
      </c>
      <c r="F142" s="64" t="s">
        <v>1683</v>
      </c>
      <c r="G142" s="53">
        <v>24.71</v>
      </c>
      <c r="H142" s="54">
        <v>30.1462</v>
      </c>
      <c r="I142" s="55"/>
      <c r="J142" s="56">
        <f t="shared" si="27"/>
        <v>0</v>
      </c>
      <c r="K142" s="56">
        <f t="shared" si="27"/>
        <v>0</v>
      </c>
      <c r="M142" s="27" t="str">
        <f t="shared" si="30"/>
        <v>BTM0018</v>
      </c>
      <c r="N142" s="32">
        <f>VLOOKUP(M142,[1]Nakupna20230622!$B$3:$H$428,3,FALSE)</f>
        <v>10.99</v>
      </c>
      <c r="O142" s="33">
        <f t="shared" si="31"/>
        <v>1.2484076433121019</v>
      </c>
      <c r="P142" s="34">
        <f t="shared" si="32"/>
        <v>21.98</v>
      </c>
      <c r="Q142" s="34">
        <f t="shared" si="33"/>
        <v>26.8156</v>
      </c>
      <c r="R142" s="35">
        <f t="shared" si="28"/>
        <v>1</v>
      </c>
      <c r="S142" s="57">
        <f t="shared" si="29"/>
        <v>26.439700000000002</v>
      </c>
      <c r="T142" s="57">
        <f t="shared" si="34"/>
        <v>32.256433999999999</v>
      </c>
      <c r="U142" s="58">
        <v>24.71</v>
      </c>
      <c r="V142" s="33">
        <f t="shared" si="35"/>
        <v>1.2484076433121019</v>
      </c>
    </row>
    <row r="143" spans="1:22" ht="60.75" customHeight="1">
      <c r="A143" s="27">
        <v>137</v>
      </c>
      <c r="B143" s="27" t="s">
        <v>722</v>
      </c>
      <c r="C143" s="51" t="s">
        <v>724</v>
      </c>
      <c r="D143" s="38" t="str">
        <f t="shared" si="26"/>
        <v>BTM0018-1</v>
      </c>
      <c r="E143" s="64" t="s">
        <v>723</v>
      </c>
      <c r="F143" s="64" t="s">
        <v>1684</v>
      </c>
      <c r="G143" s="53">
        <v>3.1</v>
      </c>
      <c r="H143" s="54">
        <v>3.782</v>
      </c>
      <c r="I143" s="55"/>
      <c r="J143" s="56">
        <f t="shared" si="27"/>
        <v>0</v>
      </c>
      <c r="K143" s="56">
        <f t="shared" si="27"/>
        <v>0</v>
      </c>
      <c r="M143" s="27" t="str">
        <f t="shared" si="30"/>
        <v>BTM0018-1</v>
      </c>
      <c r="N143" s="32">
        <f>VLOOKUP(M143,[1]Nakupna20230622!$B$3:$H$428,3,FALSE)</f>
        <v>1.33</v>
      </c>
      <c r="O143" s="33">
        <f t="shared" si="31"/>
        <v>1.3308270676691729</v>
      </c>
      <c r="P143" s="34">
        <f t="shared" si="32"/>
        <v>2.66</v>
      </c>
      <c r="Q143" s="34">
        <f t="shared" si="33"/>
        <v>3.2452000000000001</v>
      </c>
      <c r="R143" s="35">
        <f t="shared" si="28"/>
        <v>1</v>
      </c>
      <c r="S143" s="57">
        <f t="shared" si="29"/>
        <v>3.3170000000000002</v>
      </c>
      <c r="T143" s="57">
        <f t="shared" si="34"/>
        <v>4.0467399999999998</v>
      </c>
      <c r="U143" s="58">
        <v>3.1</v>
      </c>
      <c r="V143" s="33">
        <f t="shared" si="35"/>
        <v>1.3308270676691729</v>
      </c>
    </row>
    <row r="144" spans="1:22" ht="51.75" customHeight="1">
      <c r="A144" s="27">
        <v>138</v>
      </c>
      <c r="B144" s="27" t="s">
        <v>725</v>
      </c>
      <c r="C144" s="51" t="s">
        <v>727</v>
      </c>
      <c r="D144" s="38" t="str">
        <f t="shared" si="26"/>
        <v>BTM0017</v>
      </c>
      <c r="E144" s="64" t="s">
        <v>726</v>
      </c>
      <c r="F144" s="64" t="s">
        <v>1685</v>
      </c>
      <c r="G144" s="53">
        <v>24.62</v>
      </c>
      <c r="H144" s="54">
        <v>30.0364</v>
      </c>
      <c r="I144" s="55"/>
      <c r="J144" s="56">
        <f t="shared" si="27"/>
        <v>0</v>
      </c>
      <c r="K144" s="56">
        <f t="shared" si="27"/>
        <v>0</v>
      </c>
      <c r="M144" s="27" t="str">
        <f t="shared" si="30"/>
        <v>BTM0017</v>
      </c>
      <c r="N144" s="32">
        <f>VLOOKUP(M144,[1]Nakupna20230622!$B$3:$H$428,3,FALSE)</f>
        <v>10.99</v>
      </c>
      <c r="O144" s="33">
        <f t="shared" si="31"/>
        <v>1.2402183803457689</v>
      </c>
      <c r="P144" s="34">
        <f t="shared" si="32"/>
        <v>21.98</v>
      </c>
      <c r="Q144" s="34">
        <f t="shared" si="33"/>
        <v>26.8156</v>
      </c>
      <c r="R144" s="35">
        <f t="shared" si="28"/>
        <v>1</v>
      </c>
      <c r="S144" s="57">
        <f t="shared" si="29"/>
        <v>26.343400000000003</v>
      </c>
      <c r="T144" s="57">
        <f t="shared" si="34"/>
        <v>32.138947999999999</v>
      </c>
      <c r="U144" s="58">
        <v>24.62</v>
      </c>
      <c r="V144" s="33">
        <f t="shared" si="35"/>
        <v>1.2402183803457689</v>
      </c>
    </row>
    <row r="145" spans="1:22" ht="57" customHeight="1">
      <c r="A145" s="27">
        <v>139</v>
      </c>
      <c r="B145" s="27" t="s">
        <v>728</v>
      </c>
      <c r="C145" s="51" t="s">
        <v>730</v>
      </c>
      <c r="D145" s="38" t="str">
        <f t="shared" si="26"/>
        <v>BTM0017-1</v>
      </c>
      <c r="E145" s="59" t="s">
        <v>729</v>
      </c>
      <c r="F145" s="64" t="s">
        <v>1686</v>
      </c>
      <c r="G145" s="53">
        <v>2.5576923076923102</v>
      </c>
      <c r="H145" s="54">
        <v>3.1203846153846202</v>
      </c>
      <c r="I145" s="55"/>
      <c r="J145" s="56">
        <f t="shared" si="27"/>
        <v>0</v>
      </c>
      <c r="K145" s="56">
        <f t="shared" si="27"/>
        <v>0</v>
      </c>
      <c r="M145" s="27" t="str">
        <f t="shared" si="30"/>
        <v>BTM0017-1</v>
      </c>
      <c r="N145" s="32">
        <f>VLOOKUP(M145,[1]Nakupna20230622!$B$3:$H$428,3,FALSE)</f>
        <v>1.33</v>
      </c>
      <c r="O145" s="33">
        <f t="shared" si="31"/>
        <v>0.92307692307692479</v>
      </c>
      <c r="P145" s="34">
        <f t="shared" si="32"/>
        <v>2.66</v>
      </c>
      <c r="Q145" s="34">
        <f t="shared" si="33"/>
        <v>3.2452000000000001</v>
      </c>
      <c r="R145" s="35">
        <f t="shared" si="28"/>
        <v>1</v>
      </c>
      <c r="S145" s="57">
        <f t="shared" si="29"/>
        <v>2.7367307692307721</v>
      </c>
      <c r="T145" s="57">
        <f t="shared" si="34"/>
        <v>3.3388115384615418</v>
      </c>
      <c r="U145" s="58">
        <v>3.1</v>
      </c>
      <c r="V145" s="33">
        <f t="shared" si="35"/>
        <v>1.3308270676691729</v>
      </c>
    </row>
    <row r="146" spans="1:22" ht="57.75" customHeight="1">
      <c r="A146" s="27">
        <v>140</v>
      </c>
      <c r="B146" s="27" t="s">
        <v>731</v>
      </c>
      <c r="C146" s="51" t="s">
        <v>733</v>
      </c>
      <c r="D146" s="38" t="str">
        <f t="shared" si="26"/>
        <v>BTM0019</v>
      </c>
      <c r="E146" s="64" t="s">
        <v>732</v>
      </c>
      <c r="F146" s="59" t="s">
        <v>1687</v>
      </c>
      <c r="G146" s="53">
        <v>22.180327868852501</v>
      </c>
      <c r="H146" s="54">
        <v>27.06</v>
      </c>
      <c r="I146" s="55"/>
      <c r="J146" s="56">
        <f t="shared" si="27"/>
        <v>0</v>
      </c>
      <c r="K146" s="56">
        <f t="shared" si="27"/>
        <v>0</v>
      </c>
      <c r="M146" s="27" t="str">
        <f t="shared" si="30"/>
        <v>BTM0019</v>
      </c>
      <c r="N146" s="32">
        <f>VLOOKUP(M146,[1]Nakupna20230622!$B$3:$H$428,3,FALSE)</f>
        <v>7.59</v>
      </c>
      <c r="O146" s="33">
        <f t="shared" si="31"/>
        <v>1.9223093371347169</v>
      </c>
      <c r="P146" s="34">
        <f t="shared" si="32"/>
        <v>15.18</v>
      </c>
      <c r="Q146" s="34">
        <f t="shared" si="33"/>
        <v>18.519600000000001</v>
      </c>
      <c r="R146" s="35">
        <f t="shared" si="28"/>
        <v>1</v>
      </c>
      <c r="S146" s="57">
        <f t="shared" si="29"/>
        <v>23.732950819672176</v>
      </c>
      <c r="T146" s="57">
        <f t="shared" si="34"/>
        <v>28.954200000000053</v>
      </c>
      <c r="U146" s="58">
        <v>20</v>
      </c>
      <c r="V146" s="33">
        <f t="shared" si="35"/>
        <v>1.6350461133069829</v>
      </c>
    </row>
    <row r="147" spans="1:22" ht="50.25" customHeight="1">
      <c r="A147" s="27">
        <v>141</v>
      </c>
      <c r="B147" s="27" t="s">
        <v>734</v>
      </c>
      <c r="C147" s="51" t="s">
        <v>736</v>
      </c>
      <c r="D147" s="38" t="str">
        <f t="shared" si="26"/>
        <v>BTM0020</v>
      </c>
      <c r="E147" s="64" t="s">
        <v>735</v>
      </c>
      <c r="F147" s="64" t="s">
        <v>1688</v>
      </c>
      <c r="G147" s="53">
        <v>24.6967213114754</v>
      </c>
      <c r="H147" s="54">
        <v>30.13</v>
      </c>
      <c r="I147" s="55"/>
      <c r="J147" s="56">
        <f t="shared" si="27"/>
        <v>0</v>
      </c>
      <c r="K147" s="56">
        <f t="shared" si="27"/>
        <v>0</v>
      </c>
      <c r="M147" s="27" t="str">
        <f t="shared" si="30"/>
        <v>BTM0020</v>
      </c>
      <c r="N147" s="32">
        <f>VLOOKUP(M147,[1]Nakupna20230622!$B$3:$H$428,3,FALSE)</f>
        <v>9.27</v>
      </c>
      <c r="O147" s="33">
        <f t="shared" si="31"/>
        <v>1.6641554812810573</v>
      </c>
      <c r="P147" s="34">
        <f t="shared" si="32"/>
        <v>18.54</v>
      </c>
      <c r="Q147" s="34">
        <f t="shared" si="33"/>
        <v>22.6188</v>
      </c>
      <c r="R147" s="35">
        <f t="shared" si="28"/>
        <v>1</v>
      </c>
      <c r="S147" s="57">
        <f t="shared" si="29"/>
        <v>26.425491803278678</v>
      </c>
      <c r="T147" s="57">
        <f t="shared" si="34"/>
        <v>32.239099999999986</v>
      </c>
      <c r="U147" s="58">
        <v>22.5</v>
      </c>
      <c r="V147" s="33">
        <f t="shared" si="35"/>
        <v>1.4271844660194175</v>
      </c>
    </row>
    <row r="148" spans="1:22" ht="44.25" customHeight="1">
      <c r="A148" s="27">
        <v>142</v>
      </c>
      <c r="B148" s="27" t="s">
        <v>737</v>
      </c>
      <c r="C148" s="51" t="s">
        <v>739</v>
      </c>
      <c r="D148" s="38" t="str">
        <f t="shared" si="26"/>
        <v>BTM0021</v>
      </c>
      <c r="E148" s="64" t="s">
        <v>738</v>
      </c>
      <c r="F148" s="64" t="s">
        <v>1689</v>
      </c>
      <c r="G148" s="53">
        <v>18.23</v>
      </c>
      <c r="H148" s="54">
        <v>22.240600000000001</v>
      </c>
      <c r="I148" s="55"/>
      <c r="J148" s="56">
        <f t="shared" si="27"/>
        <v>0</v>
      </c>
      <c r="K148" s="56">
        <f t="shared" si="27"/>
        <v>0</v>
      </c>
      <c r="M148" s="27" t="str">
        <f t="shared" si="30"/>
        <v>BTM0021</v>
      </c>
      <c r="N148" s="32">
        <f>VLOOKUP(M148,[1]Nakupna20230622!$B$3:$H$428,3,FALSE)</f>
        <v>6.78</v>
      </c>
      <c r="O148" s="33">
        <f t="shared" si="31"/>
        <v>1.6887905604719762</v>
      </c>
      <c r="P148" s="34">
        <f t="shared" si="32"/>
        <v>13.56</v>
      </c>
      <c r="Q148" s="34">
        <f t="shared" si="33"/>
        <v>16.543199999999999</v>
      </c>
      <c r="R148" s="35">
        <f t="shared" si="28"/>
        <v>1</v>
      </c>
      <c r="S148" s="57">
        <f t="shared" si="29"/>
        <v>19.5061</v>
      </c>
      <c r="T148" s="57">
        <f t="shared" si="34"/>
        <v>23.797442</v>
      </c>
      <c r="U148" s="58">
        <v>18.23</v>
      </c>
      <c r="V148" s="33">
        <f t="shared" si="35"/>
        <v>1.6887905604719762</v>
      </c>
    </row>
    <row r="149" spans="1:22" ht="51.75" customHeight="1">
      <c r="A149" s="27">
        <v>143</v>
      </c>
      <c r="B149" s="27" t="s">
        <v>740</v>
      </c>
      <c r="C149" s="51" t="s">
        <v>742</v>
      </c>
      <c r="D149" s="38" t="str">
        <f t="shared" si="26"/>
        <v>BTM0022</v>
      </c>
      <c r="E149" s="64" t="s">
        <v>741</v>
      </c>
      <c r="F149" s="64" t="s">
        <v>1690</v>
      </c>
      <c r="G149" s="53">
        <v>18.23</v>
      </c>
      <c r="H149" s="54">
        <v>22.240600000000001</v>
      </c>
      <c r="I149" s="55"/>
      <c r="J149" s="56">
        <f t="shared" si="27"/>
        <v>0</v>
      </c>
      <c r="K149" s="56">
        <f t="shared" si="27"/>
        <v>0</v>
      </c>
      <c r="M149" s="27" t="str">
        <f t="shared" si="30"/>
        <v>BTM0022</v>
      </c>
      <c r="N149" s="32">
        <f>VLOOKUP(M149,[1]Nakupna20230622!$B$3:$H$428,3,FALSE)</f>
        <v>6.78</v>
      </c>
      <c r="O149" s="33">
        <f t="shared" si="31"/>
        <v>1.6887905604719762</v>
      </c>
      <c r="P149" s="34">
        <f t="shared" si="32"/>
        <v>13.56</v>
      </c>
      <c r="Q149" s="34">
        <f t="shared" si="33"/>
        <v>16.543199999999999</v>
      </c>
      <c r="R149" s="35">
        <f t="shared" si="28"/>
        <v>1</v>
      </c>
      <c r="S149" s="57">
        <f t="shared" si="29"/>
        <v>19.5061</v>
      </c>
      <c r="T149" s="57">
        <f t="shared" si="34"/>
        <v>23.797442</v>
      </c>
      <c r="U149" s="58">
        <v>18.23</v>
      </c>
      <c r="V149" s="33">
        <f t="shared" si="35"/>
        <v>1.6887905604719762</v>
      </c>
    </row>
    <row r="150" spans="1:22" ht="56.25" customHeight="1">
      <c r="A150" s="27">
        <v>144</v>
      </c>
      <c r="B150" s="27" t="s">
        <v>743</v>
      </c>
      <c r="C150" s="51" t="s">
        <v>745</v>
      </c>
      <c r="D150" s="38" t="str">
        <f t="shared" si="26"/>
        <v>BTM0023</v>
      </c>
      <c r="E150" s="64" t="s">
        <v>744</v>
      </c>
      <c r="F150" s="64" t="s">
        <v>1691</v>
      </c>
      <c r="G150" s="53">
        <v>17.75</v>
      </c>
      <c r="H150" s="54">
        <v>21.655000000000001</v>
      </c>
      <c r="I150" s="55"/>
      <c r="J150" s="56">
        <f t="shared" si="27"/>
        <v>0</v>
      </c>
      <c r="K150" s="56">
        <f t="shared" si="27"/>
        <v>0</v>
      </c>
      <c r="M150" s="27" t="str">
        <f t="shared" si="30"/>
        <v>BTM0023</v>
      </c>
      <c r="N150" s="32">
        <f>VLOOKUP(M150,[1]Nakupna20230622!$B$3:$H$428,3,FALSE)</f>
        <v>8.33</v>
      </c>
      <c r="O150" s="33">
        <f t="shared" si="31"/>
        <v>1.1308523409363744</v>
      </c>
      <c r="P150" s="34">
        <f t="shared" si="32"/>
        <v>16.66</v>
      </c>
      <c r="Q150" s="34">
        <f t="shared" si="33"/>
        <v>20.325199999999999</v>
      </c>
      <c r="R150" s="35">
        <f t="shared" si="28"/>
        <v>1</v>
      </c>
      <c r="S150" s="57">
        <f t="shared" si="29"/>
        <v>18.9925</v>
      </c>
      <c r="T150" s="57">
        <f t="shared" si="34"/>
        <v>23.170849999999998</v>
      </c>
      <c r="U150" s="58">
        <v>17.75</v>
      </c>
      <c r="V150" s="33">
        <f t="shared" si="35"/>
        <v>1.1308523409363744</v>
      </c>
    </row>
    <row r="151" spans="1:22" ht="68.25" customHeight="1">
      <c r="A151" s="27">
        <v>145</v>
      </c>
      <c r="B151" s="27" t="s">
        <v>746</v>
      </c>
      <c r="C151" s="51" t="s">
        <v>748</v>
      </c>
      <c r="D151" s="38" t="str">
        <f t="shared" si="26"/>
        <v>BTM0024</v>
      </c>
      <c r="E151" s="64" t="s">
        <v>747</v>
      </c>
      <c r="F151" s="64" t="s">
        <v>1692</v>
      </c>
      <c r="G151" s="53">
        <v>22.31</v>
      </c>
      <c r="H151" s="54">
        <v>27.2182</v>
      </c>
      <c r="I151" s="55"/>
      <c r="J151" s="56">
        <f t="shared" si="27"/>
        <v>0</v>
      </c>
      <c r="K151" s="56">
        <f t="shared" si="27"/>
        <v>0</v>
      </c>
      <c r="M151" s="27" t="str">
        <f t="shared" si="30"/>
        <v>BTM0024</v>
      </c>
      <c r="N151" s="32">
        <f>VLOOKUP(M151,[1]Nakupna20230622!$B$3:$H$428,3,FALSE)</f>
        <v>10.83</v>
      </c>
      <c r="O151" s="33">
        <f t="shared" si="31"/>
        <v>1.0600184672206832</v>
      </c>
      <c r="P151" s="34">
        <f t="shared" si="32"/>
        <v>21.66</v>
      </c>
      <c r="Q151" s="34">
        <f t="shared" si="33"/>
        <v>26.4252</v>
      </c>
      <c r="R151" s="35">
        <f t="shared" si="28"/>
        <v>1</v>
      </c>
      <c r="S151" s="57">
        <f t="shared" si="29"/>
        <v>23.871700000000001</v>
      </c>
      <c r="T151" s="57">
        <f t="shared" si="34"/>
        <v>29.123474000000002</v>
      </c>
      <c r="U151" s="58">
        <f t="shared" si="36"/>
        <v>23.871700000000001</v>
      </c>
      <c r="V151" s="33">
        <f t="shared" si="35"/>
        <v>1.2042197599261311</v>
      </c>
    </row>
    <row r="152" spans="1:22" ht="52.5" customHeight="1">
      <c r="A152" s="27">
        <v>146</v>
      </c>
      <c r="B152" s="27" t="s">
        <v>749</v>
      </c>
      <c r="C152" s="51" t="s">
        <v>751</v>
      </c>
      <c r="D152" s="38" t="str">
        <f t="shared" si="26"/>
        <v>BTM0025</v>
      </c>
      <c r="E152" s="64" t="s">
        <v>750</v>
      </c>
      <c r="F152" s="64" t="s">
        <v>1693</v>
      </c>
      <c r="G152" s="53">
        <v>27.423076923076898</v>
      </c>
      <c r="H152" s="54">
        <v>33.456153846153803</v>
      </c>
      <c r="I152" s="55"/>
      <c r="J152" s="56">
        <f t="shared" si="27"/>
        <v>0</v>
      </c>
      <c r="K152" s="56">
        <f t="shared" si="27"/>
        <v>0</v>
      </c>
      <c r="M152" s="27" t="str">
        <f t="shared" si="30"/>
        <v>BTM0025</v>
      </c>
      <c r="N152" s="32">
        <f>VLOOKUP(M152,[1]Nakupna20230622!$B$3:$H$428,3,FALSE)</f>
        <v>14.26</v>
      </c>
      <c r="O152" s="33">
        <f t="shared" si="31"/>
        <v>0.92307692307692135</v>
      </c>
      <c r="P152" s="34">
        <f t="shared" si="32"/>
        <v>28.52</v>
      </c>
      <c r="Q152" s="34">
        <f t="shared" si="33"/>
        <v>34.794399999999996</v>
      </c>
      <c r="R152" s="35">
        <f t="shared" si="28"/>
        <v>1</v>
      </c>
      <c r="S152" s="57">
        <f t="shared" si="29"/>
        <v>29.342692307692282</v>
      </c>
      <c r="T152" s="57">
        <f t="shared" si="34"/>
        <v>35.798084615384582</v>
      </c>
      <c r="U152" s="62">
        <f t="shared" si="36"/>
        <v>29.342692307692282</v>
      </c>
      <c r="V152" s="33">
        <f t="shared" si="35"/>
        <v>1.0576923076923059</v>
      </c>
    </row>
    <row r="153" spans="1:22" ht="59.25" customHeight="1">
      <c r="A153" s="27">
        <v>147</v>
      </c>
      <c r="B153" s="27" t="s">
        <v>755</v>
      </c>
      <c r="C153" s="51" t="s">
        <v>757</v>
      </c>
      <c r="D153" s="38" t="str">
        <f t="shared" si="26"/>
        <v>BTM0026</v>
      </c>
      <c r="E153" s="64" t="s">
        <v>756</v>
      </c>
      <c r="F153" s="64" t="s">
        <v>1694</v>
      </c>
      <c r="G153" s="53">
        <v>19.8032786885246</v>
      </c>
      <c r="H153" s="54">
        <v>24.16</v>
      </c>
      <c r="I153" s="55"/>
      <c r="J153" s="56">
        <f t="shared" si="27"/>
        <v>0</v>
      </c>
      <c r="K153" s="56">
        <f t="shared" si="27"/>
        <v>0</v>
      </c>
      <c r="M153" s="27" t="str">
        <f t="shared" si="30"/>
        <v>BTM0026</v>
      </c>
      <c r="N153" s="32">
        <f>VLOOKUP(M153,[1]Nakupna20230622!$B$3:$H$428,3,FALSE)</f>
        <v>9.99</v>
      </c>
      <c r="O153" s="33">
        <f t="shared" si="31"/>
        <v>0.98231017903149143</v>
      </c>
      <c r="P153" s="34">
        <f t="shared" si="32"/>
        <v>19.98</v>
      </c>
      <c r="Q153" s="34">
        <f t="shared" si="33"/>
        <v>24.375599999999999</v>
      </c>
      <c r="R153" s="35">
        <f t="shared" si="28"/>
        <v>1</v>
      </c>
      <c r="S153" s="57">
        <f t="shared" si="29"/>
        <v>21.189508196721324</v>
      </c>
      <c r="T153" s="57">
        <f t="shared" si="34"/>
        <v>25.851200000000013</v>
      </c>
      <c r="U153" s="58">
        <f t="shared" si="36"/>
        <v>21.189508196721324</v>
      </c>
      <c r="V153" s="33">
        <f t="shared" si="35"/>
        <v>1.1210718915636959</v>
      </c>
    </row>
    <row r="154" spans="1:22" ht="53.25" customHeight="1">
      <c r="A154" s="27">
        <v>148</v>
      </c>
      <c r="B154" s="27" t="s">
        <v>758</v>
      </c>
      <c r="C154" s="51" t="s">
        <v>760</v>
      </c>
      <c r="D154" s="38" t="str">
        <f t="shared" si="26"/>
        <v>BTM0027</v>
      </c>
      <c r="E154" s="64" t="s">
        <v>759</v>
      </c>
      <c r="F154" s="64" t="s">
        <v>1695</v>
      </c>
      <c r="G154" s="53">
        <v>21.134615384615401</v>
      </c>
      <c r="H154" s="54">
        <v>25.784230769230799</v>
      </c>
      <c r="I154" s="55"/>
      <c r="J154" s="56">
        <f t="shared" si="27"/>
        <v>0</v>
      </c>
      <c r="K154" s="56">
        <f t="shared" si="27"/>
        <v>0</v>
      </c>
      <c r="M154" s="27" t="str">
        <f t="shared" si="30"/>
        <v>BTM0027</v>
      </c>
      <c r="N154" s="32">
        <f>VLOOKUP(M154,[1]Nakupna20230622!$B$3:$H$428,3,FALSE)</f>
        <v>10.99</v>
      </c>
      <c r="O154" s="33">
        <f t="shared" si="31"/>
        <v>0.92307692307692457</v>
      </c>
      <c r="P154" s="34">
        <f t="shared" si="32"/>
        <v>21.98</v>
      </c>
      <c r="Q154" s="34">
        <f t="shared" si="33"/>
        <v>26.8156</v>
      </c>
      <c r="R154" s="35">
        <f t="shared" si="28"/>
        <v>1</v>
      </c>
      <c r="S154" s="57">
        <f t="shared" si="29"/>
        <v>22.614038461538481</v>
      </c>
      <c r="T154" s="57">
        <f t="shared" si="34"/>
        <v>27.589126923076947</v>
      </c>
      <c r="U154" s="58">
        <f t="shared" si="36"/>
        <v>22.614038461538481</v>
      </c>
      <c r="V154" s="33">
        <f t="shared" si="35"/>
        <v>1.0576923076923095</v>
      </c>
    </row>
    <row r="155" spans="1:22" ht="46.5" customHeight="1">
      <c r="A155" s="27">
        <v>149</v>
      </c>
      <c r="B155" s="27" t="s">
        <v>761</v>
      </c>
      <c r="C155" s="51" t="s">
        <v>763</v>
      </c>
      <c r="D155" s="38" t="str">
        <f t="shared" si="26"/>
        <v>BTM0028</v>
      </c>
      <c r="E155" s="59" t="s">
        <v>762</v>
      </c>
      <c r="F155" s="64" t="s">
        <v>1696</v>
      </c>
      <c r="G155" s="53">
        <v>41.884615384615401</v>
      </c>
      <c r="H155" s="54">
        <v>51.0992307692308</v>
      </c>
      <c r="I155" s="55"/>
      <c r="J155" s="56">
        <f t="shared" si="27"/>
        <v>0</v>
      </c>
      <c r="K155" s="56">
        <f t="shared" si="27"/>
        <v>0</v>
      </c>
      <c r="M155" s="27" t="str">
        <f t="shared" si="30"/>
        <v>BTM0028</v>
      </c>
      <c r="N155" s="32">
        <f>VLOOKUP(M155,[1]Nakupna20230622!$B$3:$H$428,3,FALSE)</f>
        <v>21.78</v>
      </c>
      <c r="O155" s="33">
        <f t="shared" si="31"/>
        <v>0.92307692307692368</v>
      </c>
      <c r="P155" s="34">
        <f t="shared" si="32"/>
        <v>43.56</v>
      </c>
      <c r="Q155" s="34">
        <f t="shared" si="33"/>
        <v>53.1432</v>
      </c>
      <c r="R155" s="35">
        <f t="shared" si="28"/>
        <v>1</v>
      </c>
      <c r="S155" s="57">
        <f t="shared" si="29"/>
        <v>44.816538461538485</v>
      </c>
      <c r="T155" s="57">
        <f t="shared" si="34"/>
        <v>54.676176923076952</v>
      </c>
      <c r="U155" s="58">
        <f t="shared" si="36"/>
        <v>44.816538461538485</v>
      </c>
      <c r="V155" s="33">
        <f t="shared" si="35"/>
        <v>1.0576923076923086</v>
      </c>
    </row>
    <row r="156" spans="1:22" ht="51" customHeight="1">
      <c r="A156" s="27">
        <v>150</v>
      </c>
      <c r="B156" s="27" t="s">
        <v>764</v>
      </c>
      <c r="C156" s="51" t="s">
        <v>766</v>
      </c>
      <c r="D156" s="38" t="str">
        <f t="shared" si="26"/>
        <v>BTM0029</v>
      </c>
      <c r="E156" s="64" t="s">
        <v>1697</v>
      </c>
      <c r="F156" s="59" t="s">
        <v>1698</v>
      </c>
      <c r="G156" s="53">
        <v>44.67</v>
      </c>
      <c r="H156" s="54">
        <v>54.497399999999999</v>
      </c>
      <c r="I156" s="55"/>
      <c r="J156" s="56">
        <f t="shared" si="27"/>
        <v>0</v>
      </c>
      <c r="K156" s="56">
        <f t="shared" si="27"/>
        <v>0</v>
      </c>
      <c r="M156" s="27" t="str">
        <f t="shared" si="30"/>
        <v>BTM0029</v>
      </c>
      <c r="N156" s="32">
        <f>VLOOKUP(M156,[1]Nakupna20230622!$B$3:$H$428,3,FALSE)</f>
        <v>19.989999999999998</v>
      </c>
      <c r="O156" s="33">
        <f t="shared" si="31"/>
        <v>1.2346173086543275</v>
      </c>
      <c r="P156" s="34">
        <f t="shared" si="32"/>
        <v>39.979999999999997</v>
      </c>
      <c r="Q156" s="34">
        <f t="shared" si="33"/>
        <v>48.775599999999997</v>
      </c>
      <c r="R156" s="35">
        <f t="shared" si="28"/>
        <v>1</v>
      </c>
      <c r="S156" s="57">
        <f t="shared" si="29"/>
        <v>47.796900000000008</v>
      </c>
      <c r="T156" s="57">
        <f t="shared" si="34"/>
        <v>58.312218000000009</v>
      </c>
      <c r="U156" s="58">
        <v>44.67</v>
      </c>
      <c r="V156" s="33">
        <f t="shared" si="35"/>
        <v>1.2346173086543275</v>
      </c>
    </row>
    <row r="157" spans="1:22" ht="39" customHeight="1">
      <c r="A157" s="27">
        <v>151</v>
      </c>
      <c r="B157" s="27" t="s">
        <v>773</v>
      </c>
      <c r="C157" s="51" t="s">
        <v>775</v>
      </c>
      <c r="D157" s="38" t="str">
        <f t="shared" si="26"/>
        <v>BTM0030</v>
      </c>
      <c r="E157" s="64" t="s">
        <v>774</v>
      </c>
      <c r="F157" s="64" t="s">
        <v>1699</v>
      </c>
      <c r="G157" s="53">
        <v>18.576923076923102</v>
      </c>
      <c r="H157" s="54">
        <v>22.663846153846201</v>
      </c>
      <c r="I157" s="55"/>
      <c r="J157" s="56">
        <f t="shared" si="27"/>
        <v>0</v>
      </c>
      <c r="K157" s="56">
        <f t="shared" si="27"/>
        <v>0</v>
      </c>
      <c r="M157" s="27" t="str">
        <f t="shared" si="30"/>
        <v>BTM0030</v>
      </c>
      <c r="N157" s="32">
        <f>VLOOKUP(M157,[1]Nakupna20230622!$B$3:$H$428,3,FALSE)</f>
        <v>10.66</v>
      </c>
      <c r="O157" s="33">
        <f t="shared" si="31"/>
        <v>0.74267571078077876</v>
      </c>
      <c r="P157" s="34">
        <f t="shared" si="32"/>
        <v>21.32</v>
      </c>
      <c r="Q157" s="34">
        <f t="shared" si="33"/>
        <v>26.010400000000001</v>
      </c>
      <c r="R157" s="35">
        <f t="shared" si="28"/>
        <v>1</v>
      </c>
      <c r="S157" s="57">
        <f t="shared" si="29"/>
        <v>19.877307692307721</v>
      </c>
      <c r="T157" s="57">
        <f t="shared" si="34"/>
        <v>24.250315384615419</v>
      </c>
      <c r="U157" s="58">
        <v>21.32</v>
      </c>
      <c r="V157" s="33">
        <f t="shared" si="35"/>
        <v>1</v>
      </c>
    </row>
    <row r="158" spans="1:22" ht="51.75" customHeight="1">
      <c r="A158" s="27">
        <v>152</v>
      </c>
      <c r="B158" s="27" t="s">
        <v>779</v>
      </c>
      <c r="C158" s="51" t="s">
        <v>781</v>
      </c>
      <c r="D158" s="38" t="str">
        <f t="shared" si="26"/>
        <v>BTM0031</v>
      </c>
      <c r="E158" s="64" t="s">
        <v>780</v>
      </c>
      <c r="F158" s="64" t="s">
        <v>1700</v>
      </c>
      <c r="G158" s="53">
        <v>18.576923076923102</v>
      </c>
      <c r="H158" s="54">
        <v>22.663846153846201</v>
      </c>
      <c r="I158" s="55"/>
      <c r="J158" s="56">
        <f t="shared" si="27"/>
        <v>0</v>
      </c>
      <c r="K158" s="56">
        <f t="shared" si="27"/>
        <v>0</v>
      </c>
      <c r="M158" s="27" t="str">
        <f t="shared" si="30"/>
        <v>BTM0031</v>
      </c>
      <c r="N158" s="32">
        <f>VLOOKUP(M158,[1]Nakupna20230622!$B$3:$H$428,3,FALSE)</f>
        <v>10.66</v>
      </c>
      <c r="O158" s="33">
        <f t="shared" si="31"/>
        <v>0.74267571078077876</v>
      </c>
      <c r="P158" s="34">
        <f t="shared" si="32"/>
        <v>21.32</v>
      </c>
      <c r="Q158" s="34">
        <f t="shared" si="33"/>
        <v>26.010400000000001</v>
      </c>
      <c r="R158" s="35">
        <f t="shared" si="28"/>
        <v>1</v>
      </c>
      <c r="S158" s="57">
        <f t="shared" si="29"/>
        <v>19.877307692307721</v>
      </c>
      <c r="T158" s="57">
        <f t="shared" si="34"/>
        <v>24.250315384615419</v>
      </c>
      <c r="U158" s="58">
        <v>21.32</v>
      </c>
      <c r="V158" s="33">
        <f t="shared" si="35"/>
        <v>1</v>
      </c>
    </row>
    <row r="159" spans="1:22" ht="63" customHeight="1">
      <c r="A159" s="27">
        <v>153</v>
      </c>
      <c r="B159" s="27" t="s">
        <v>785</v>
      </c>
      <c r="C159" s="51" t="s">
        <v>787</v>
      </c>
      <c r="D159" s="38" t="str">
        <f t="shared" si="26"/>
        <v>BTM0088</v>
      </c>
      <c r="E159" s="64" t="s">
        <v>1701</v>
      </c>
      <c r="F159" s="64" t="s">
        <v>1702</v>
      </c>
      <c r="G159" s="53">
        <v>38.442307692307701</v>
      </c>
      <c r="H159" s="54">
        <v>46.899615384615402</v>
      </c>
      <c r="I159" s="55"/>
      <c r="J159" s="56">
        <f t="shared" si="27"/>
        <v>0</v>
      </c>
      <c r="K159" s="56">
        <f t="shared" si="27"/>
        <v>0</v>
      </c>
      <c r="M159" s="27" t="str">
        <f t="shared" si="30"/>
        <v>BTM0088</v>
      </c>
      <c r="N159" s="32">
        <f>VLOOKUP(M159,[1]Nakupna20230622!$B$3:$H$428,3,FALSE)</f>
        <v>19.989999999999998</v>
      </c>
      <c r="O159" s="33">
        <f t="shared" si="31"/>
        <v>0.92307692307692368</v>
      </c>
      <c r="P159" s="34">
        <f t="shared" si="32"/>
        <v>39.979999999999997</v>
      </c>
      <c r="Q159" s="34">
        <f t="shared" si="33"/>
        <v>48.775599999999997</v>
      </c>
      <c r="R159" s="35">
        <f t="shared" si="28"/>
        <v>1</v>
      </c>
      <c r="S159" s="57">
        <f t="shared" si="29"/>
        <v>41.133269230769244</v>
      </c>
      <c r="T159" s="57">
        <f t="shared" si="34"/>
        <v>50.182588461538479</v>
      </c>
      <c r="U159" s="58">
        <f t="shared" si="36"/>
        <v>41.133269230769244</v>
      </c>
      <c r="V159" s="33">
        <f t="shared" si="35"/>
        <v>1.0576923076923086</v>
      </c>
    </row>
    <row r="160" spans="1:22" ht="48" customHeight="1">
      <c r="A160" s="27">
        <v>154</v>
      </c>
      <c r="B160" s="27" t="s">
        <v>788</v>
      </c>
      <c r="C160" s="51" t="s">
        <v>790</v>
      </c>
      <c r="D160" s="38" t="str">
        <f t="shared" si="26"/>
        <v>BTM0032</v>
      </c>
      <c r="E160" s="64" t="s">
        <v>789</v>
      </c>
      <c r="F160" s="64" t="s">
        <v>1703</v>
      </c>
      <c r="G160" s="53">
        <v>83.326923076923094</v>
      </c>
      <c r="H160" s="54">
        <v>101.658846153846</v>
      </c>
      <c r="I160" s="55"/>
      <c r="J160" s="56">
        <f t="shared" si="27"/>
        <v>0</v>
      </c>
      <c r="K160" s="56">
        <f t="shared" si="27"/>
        <v>0</v>
      </c>
      <c r="M160" s="27" t="str">
        <f t="shared" si="30"/>
        <v>BTM0032</v>
      </c>
      <c r="N160" s="32">
        <f>VLOOKUP(M160,[1]Nakupna20230622!$B$3:$H$428,3,FALSE)</f>
        <v>43.33</v>
      </c>
      <c r="O160" s="33">
        <f t="shared" si="31"/>
        <v>0.92307692307692357</v>
      </c>
      <c r="P160" s="34">
        <f t="shared" si="32"/>
        <v>86.66</v>
      </c>
      <c r="Q160" s="34">
        <f t="shared" si="33"/>
        <v>105.72519999999999</v>
      </c>
      <c r="R160" s="35">
        <f t="shared" si="28"/>
        <v>1</v>
      </c>
      <c r="S160" s="57">
        <f t="shared" si="29"/>
        <v>89.159807692307723</v>
      </c>
      <c r="T160" s="57">
        <f t="shared" si="34"/>
        <v>108.77496538461541</v>
      </c>
      <c r="U160" s="58">
        <v>86.66</v>
      </c>
      <c r="V160" s="33">
        <f t="shared" si="35"/>
        <v>1</v>
      </c>
    </row>
    <row r="161" spans="1:22" ht="44.25" customHeight="1">
      <c r="A161" s="27">
        <v>155</v>
      </c>
      <c r="B161" s="27" t="s">
        <v>797</v>
      </c>
      <c r="C161" s="51" t="s">
        <v>799</v>
      </c>
      <c r="D161" s="38" t="str">
        <f t="shared" si="26"/>
        <v>BTM0033</v>
      </c>
      <c r="E161" s="64" t="s">
        <v>798</v>
      </c>
      <c r="F161" s="64"/>
      <c r="G161" s="53">
        <v>60.884615384615401</v>
      </c>
      <c r="H161" s="54">
        <v>74.279230769230793</v>
      </c>
      <c r="I161" s="55"/>
      <c r="J161" s="56">
        <f t="shared" si="27"/>
        <v>0</v>
      </c>
      <c r="K161" s="56">
        <f t="shared" si="27"/>
        <v>0</v>
      </c>
      <c r="M161" s="27" t="str">
        <f t="shared" si="30"/>
        <v>BTM0033</v>
      </c>
      <c r="N161" s="32">
        <f>VLOOKUP(M161,[1]Nakupna20230622!$B$3:$H$428,3,FALSE)</f>
        <v>31.66</v>
      </c>
      <c r="O161" s="33">
        <f t="shared" si="31"/>
        <v>0.92307692307692357</v>
      </c>
      <c r="P161" s="34">
        <f t="shared" si="32"/>
        <v>63.32</v>
      </c>
      <c r="Q161" s="34">
        <f t="shared" si="33"/>
        <v>77.250399999999999</v>
      </c>
      <c r="R161" s="35">
        <f t="shared" si="28"/>
        <v>1</v>
      </c>
      <c r="S161" s="57">
        <f t="shared" si="29"/>
        <v>65.146538461538483</v>
      </c>
      <c r="T161" s="57">
        <f t="shared" si="34"/>
        <v>79.47877692307695</v>
      </c>
      <c r="U161" s="58">
        <v>63.32</v>
      </c>
      <c r="V161" s="33">
        <f t="shared" si="35"/>
        <v>1</v>
      </c>
    </row>
    <row r="162" spans="1:22" ht="34.5" customHeight="1">
      <c r="A162" s="27">
        <v>156</v>
      </c>
      <c r="B162" s="27" t="s">
        <v>800</v>
      </c>
      <c r="C162" s="51" t="s">
        <v>802</v>
      </c>
      <c r="D162" s="38" t="str">
        <f t="shared" si="26"/>
        <v>BTM0035</v>
      </c>
      <c r="E162" s="64" t="s">
        <v>801</v>
      </c>
      <c r="F162" s="64" t="s">
        <v>1704</v>
      </c>
      <c r="G162" s="53">
        <v>34.213114754098399</v>
      </c>
      <c r="H162" s="54">
        <v>41.74</v>
      </c>
      <c r="I162" s="55"/>
      <c r="J162" s="56">
        <f t="shared" si="27"/>
        <v>0</v>
      </c>
      <c r="K162" s="56">
        <f t="shared" si="27"/>
        <v>0</v>
      </c>
      <c r="M162" s="27" t="str">
        <f t="shared" si="30"/>
        <v>BTM0035</v>
      </c>
      <c r="N162" s="32">
        <f>VLOOKUP(M162,[1]Nakupna20230622!$B$3:$H$428,3,FALSE)</f>
        <v>14.19</v>
      </c>
      <c r="O162" s="33">
        <f t="shared" si="31"/>
        <v>1.4110722166383651</v>
      </c>
      <c r="P162" s="34">
        <f t="shared" si="32"/>
        <v>28.38</v>
      </c>
      <c r="Q162" s="34">
        <f t="shared" si="33"/>
        <v>34.623599999999996</v>
      </c>
      <c r="R162" s="35">
        <f t="shared" si="28"/>
        <v>1</v>
      </c>
      <c r="S162" s="57">
        <f t="shared" si="29"/>
        <v>36.608032786885289</v>
      </c>
      <c r="T162" s="57">
        <f t="shared" si="34"/>
        <v>44.661800000000049</v>
      </c>
      <c r="U162" s="58">
        <v>34.21</v>
      </c>
      <c r="V162" s="33">
        <f t="shared" si="35"/>
        <v>1.4108527131782949</v>
      </c>
    </row>
    <row r="163" spans="1:22" ht="54" customHeight="1">
      <c r="A163" s="27">
        <v>157</v>
      </c>
      <c r="B163" s="27" t="s">
        <v>803</v>
      </c>
      <c r="C163" s="51" t="s">
        <v>805</v>
      </c>
      <c r="D163" s="38" t="str">
        <f t="shared" si="26"/>
        <v>BTM0036</v>
      </c>
      <c r="E163" s="64" t="s">
        <v>1705</v>
      </c>
      <c r="F163" s="64"/>
      <c r="G163" s="53">
        <v>64.096153846153797</v>
      </c>
      <c r="H163" s="54">
        <v>78.197307692307703</v>
      </c>
      <c r="I163" s="55"/>
      <c r="J163" s="56">
        <f t="shared" si="27"/>
        <v>0</v>
      </c>
      <c r="K163" s="56">
        <f t="shared" si="27"/>
        <v>0</v>
      </c>
      <c r="M163" s="27" t="str">
        <f t="shared" si="30"/>
        <v>BTM0036</v>
      </c>
      <c r="N163" s="32">
        <f>VLOOKUP(M163,[1]Nakupna20230622!$B$3:$H$428,3,FALSE)</f>
        <v>33.33</v>
      </c>
      <c r="O163" s="33">
        <f t="shared" si="31"/>
        <v>0.92307692307692168</v>
      </c>
      <c r="P163" s="34">
        <f t="shared" si="32"/>
        <v>66.66</v>
      </c>
      <c r="Q163" s="34">
        <f t="shared" si="33"/>
        <v>81.325199999999995</v>
      </c>
      <c r="R163" s="35">
        <f t="shared" si="28"/>
        <v>1</v>
      </c>
      <c r="S163" s="57">
        <f t="shared" si="29"/>
        <v>68.582884615384572</v>
      </c>
      <c r="T163" s="57">
        <f t="shared" si="34"/>
        <v>83.671119230769179</v>
      </c>
      <c r="U163" s="58">
        <v>68.58</v>
      </c>
      <c r="V163" s="33">
        <f t="shared" si="35"/>
        <v>1.0576057605760576</v>
      </c>
    </row>
    <row r="164" spans="1:22" ht="34.5" customHeight="1">
      <c r="A164" s="27">
        <v>158</v>
      </c>
      <c r="B164" s="27" t="s">
        <v>812</v>
      </c>
      <c r="C164" s="51" t="s">
        <v>814</v>
      </c>
      <c r="D164" s="38" t="str">
        <f t="shared" si="26"/>
        <v>BTM0037</v>
      </c>
      <c r="E164" s="64" t="s">
        <v>1706</v>
      </c>
      <c r="F164" s="64" t="s">
        <v>1707</v>
      </c>
      <c r="G164" s="53">
        <v>44.34</v>
      </c>
      <c r="H164" s="54">
        <v>54.094799999999999</v>
      </c>
      <c r="I164" s="55"/>
      <c r="J164" s="56">
        <f t="shared" si="27"/>
        <v>0</v>
      </c>
      <c r="K164" s="56">
        <f t="shared" si="27"/>
        <v>0</v>
      </c>
      <c r="M164" s="27" t="str">
        <f t="shared" si="30"/>
        <v>BTM0037</v>
      </c>
      <c r="N164" s="32">
        <f>VLOOKUP(M164,[1]Nakupna20230622!$B$3:$H$428,3,FALSE)</f>
        <v>18.829999999999998</v>
      </c>
      <c r="O164" s="33">
        <f t="shared" si="31"/>
        <v>1.3547530536378123</v>
      </c>
      <c r="P164" s="34">
        <f t="shared" si="32"/>
        <v>37.659999999999997</v>
      </c>
      <c r="Q164" s="34">
        <f t="shared" si="33"/>
        <v>45.945199999999993</v>
      </c>
      <c r="R164" s="35">
        <f t="shared" si="28"/>
        <v>1</v>
      </c>
      <c r="S164" s="57">
        <f t="shared" si="29"/>
        <v>47.443800000000003</v>
      </c>
      <c r="T164" s="57">
        <f t="shared" si="34"/>
        <v>57.881436000000001</v>
      </c>
      <c r="U164" s="62">
        <f t="shared" si="36"/>
        <v>47.443800000000003</v>
      </c>
      <c r="V164" s="33">
        <f t="shared" si="35"/>
        <v>1.5195857673924593</v>
      </c>
    </row>
    <row r="165" spans="1:22" ht="43.5" customHeight="1">
      <c r="A165" s="27">
        <v>159</v>
      </c>
      <c r="B165" s="27" t="s">
        <v>815</v>
      </c>
      <c r="C165" s="51" t="s">
        <v>1708</v>
      </c>
      <c r="D165" s="38" t="str">
        <f t="shared" si="26"/>
        <v>BTM0037 (beech)</v>
      </c>
      <c r="E165" s="64" t="s">
        <v>816</v>
      </c>
      <c r="F165" s="64" t="s">
        <v>1709</v>
      </c>
      <c r="G165" s="53">
        <v>58.45</v>
      </c>
      <c r="H165" s="54">
        <v>71.308999999999997</v>
      </c>
      <c r="I165" s="55"/>
      <c r="J165" s="56">
        <f t="shared" si="27"/>
        <v>0</v>
      </c>
      <c r="K165" s="56">
        <f t="shared" si="27"/>
        <v>0</v>
      </c>
      <c r="M165" s="27" t="str">
        <f t="shared" si="30"/>
        <v>BTM0037 (beech)</v>
      </c>
      <c r="N165" s="32">
        <f>VLOOKUP(M165,[1]Nakupna20230622!$B$3:$H$428,3,FALSE)</f>
        <v>23.49</v>
      </c>
      <c r="O165" s="33">
        <f t="shared" si="31"/>
        <v>1.4882928905917416</v>
      </c>
      <c r="P165" s="34">
        <f t="shared" si="32"/>
        <v>46.98</v>
      </c>
      <c r="Q165" s="34">
        <f t="shared" si="33"/>
        <v>57.315599999999996</v>
      </c>
      <c r="R165" s="35">
        <f t="shared" si="28"/>
        <v>1</v>
      </c>
      <c r="S165" s="57">
        <f t="shared" si="29"/>
        <v>62.541500000000006</v>
      </c>
      <c r="T165" s="57">
        <f t="shared" si="34"/>
        <v>76.300630000000012</v>
      </c>
      <c r="U165" s="62">
        <v>58.45</v>
      </c>
      <c r="V165" s="33">
        <f t="shared" si="35"/>
        <v>1.4882928905917416</v>
      </c>
    </row>
    <row r="166" spans="1:22" ht="57.75" customHeight="1">
      <c r="A166" s="27">
        <v>160</v>
      </c>
      <c r="B166" s="27" t="s">
        <v>818</v>
      </c>
      <c r="C166" s="51" t="s">
        <v>820</v>
      </c>
      <c r="D166" s="38" t="str">
        <f t="shared" si="26"/>
        <v>BTM0038</v>
      </c>
      <c r="E166" s="64" t="s">
        <v>819</v>
      </c>
      <c r="F166" s="64" t="s">
        <v>1710</v>
      </c>
      <c r="G166" s="53">
        <v>8.85</v>
      </c>
      <c r="H166" s="54">
        <v>10.797000000000001</v>
      </c>
      <c r="I166" s="55"/>
      <c r="J166" s="56">
        <f t="shared" si="27"/>
        <v>0</v>
      </c>
      <c r="K166" s="56">
        <f t="shared" si="27"/>
        <v>0</v>
      </c>
      <c r="M166" s="27" t="str">
        <f t="shared" si="30"/>
        <v>BTM0038</v>
      </c>
      <c r="N166" s="32">
        <f>VLOOKUP(M166,[1]Nakupna20230622!$B$3:$H$428,3,FALSE)</f>
        <v>4.37</v>
      </c>
      <c r="O166" s="33">
        <f t="shared" si="31"/>
        <v>1.0251716247139586</v>
      </c>
      <c r="P166" s="34">
        <f t="shared" si="32"/>
        <v>8.74</v>
      </c>
      <c r="Q166" s="34">
        <f t="shared" si="33"/>
        <v>10.662800000000001</v>
      </c>
      <c r="R166" s="35">
        <f t="shared" si="28"/>
        <v>1</v>
      </c>
      <c r="S166" s="57">
        <f t="shared" si="29"/>
        <v>9.4695</v>
      </c>
      <c r="T166" s="57">
        <f t="shared" si="34"/>
        <v>11.55279</v>
      </c>
      <c r="U166" s="58">
        <f t="shared" si="36"/>
        <v>9.4695</v>
      </c>
      <c r="V166" s="33">
        <f t="shared" si="35"/>
        <v>1.1669336384439359</v>
      </c>
    </row>
    <row r="167" spans="1:22" ht="45.75" customHeight="1">
      <c r="A167" s="27">
        <v>161</v>
      </c>
      <c r="B167" s="27" t="s">
        <v>824</v>
      </c>
      <c r="C167" s="51" t="s">
        <v>826</v>
      </c>
      <c r="D167" s="38" t="str">
        <f t="shared" si="26"/>
        <v>BTM0040</v>
      </c>
      <c r="E167" s="64" t="s">
        <v>825</v>
      </c>
      <c r="F167" s="64" t="s">
        <v>1711</v>
      </c>
      <c r="G167" s="53">
        <v>34.596153846153797</v>
      </c>
      <c r="H167" s="54">
        <v>42.207307692307701</v>
      </c>
      <c r="I167" s="55"/>
      <c r="J167" s="56">
        <f t="shared" si="27"/>
        <v>0</v>
      </c>
      <c r="K167" s="56">
        <f t="shared" si="27"/>
        <v>0</v>
      </c>
      <c r="M167" s="27" t="str">
        <f t="shared" si="30"/>
        <v>BTM0040</v>
      </c>
      <c r="N167" s="32">
        <f>VLOOKUP(M167,[1]Nakupna20230622!$B$3:$H$428,3,FALSE)</f>
        <v>17.989999999999998</v>
      </c>
      <c r="O167" s="33">
        <f t="shared" si="31"/>
        <v>0.92307692307692046</v>
      </c>
      <c r="P167" s="34">
        <f t="shared" si="32"/>
        <v>35.979999999999997</v>
      </c>
      <c r="Q167" s="34">
        <f t="shared" si="33"/>
        <v>43.895599999999995</v>
      </c>
      <c r="R167" s="35">
        <f t="shared" si="28"/>
        <v>1</v>
      </c>
      <c r="S167" s="57">
        <f t="shared" si="29"/>
        <v>37.017884615384567</v>
      </c>
      <c r="T167" s="57">
        <f t="shared" si="34"/>
        <v>45.161819230769169</v>
      </c>
      <c r="U167" s="58">
        <v>35.979999999999997</v>
      </c>
      <c r="V167" s="33">
        <f t="shared" si="35"/>
        <v>1</v>
      </c>
    </row>
    <row r="168" spans="1:22" ht="52.5" customHeight="1">
      <c r="A168" s="27">
        <v>162</v>
      </c>
      <c r="B168" s="27" t="s">
        <v>827</v>
      </c>
      <c r="C168" s="51" t="s">
        <v>829</v>
      </c>
      <c r="D168" s="38" t="str">
        <f t="shared" si="26"/>
        <v>BTM0041</v>
      </c>
      <c r="E168" s="64" t="s">
        <v>828</v>
      </c>
      <c r="F168" s="64" t="s">
        <v>1712</v>
      </c>
      <c r="G168" s="53">
        <v>41.653846153846203</v>
      </c>
      <c r="H168" s="54">
        <v>50.817692307692298</v>
      </c>
      <c r="I168" s="55"/>
      <c r="J168" s="56">
        <f t="shared" si="27"/>
        <v>0</v>
      </c>
      <c r="K168" s="56">
        <f t="shared" si="27"/>
        <v>0</v>
      </c>
      <c r="M168" s="27" t="str">
        <f t="shared" si="30"/>
        <v>BTM0041</v>
      </c>
      <c r="N168" s="32">
        <f>VLOOKUP(M168,[1]Nakupna20230622!$B$3:$H$428,3,FALSE)</f>
        <v>21.66</v>
      </c>
      <c r="O168" s="33">
        <f t="shared" si="31"/>
        <v>0.92307692307692535</v>
      </c>
      <c r="P168" s="34">
        <f t="shared" si="32"/>
        <v>43.32</v>
      </c>
      <c r="Q168" s="34">
        <f t="shared" si="33"/>
        <v>52.8504</v>
      </c>
      <c r="R168" s="35">
        <f t="shared" si="28"/>
        <v>1</v>
      </c>
      <c r="S168" s="57">
        <f t="shared" si="29"/>
        <v>44.569615384615439</v>
      </c>
      <c r="T168" s="57">
        <f t="shared" si="34"/>
        <v>54.374930769230836</v>
      </c>
      <c r="U168" s="58">
        <v>43.32</v>
      </c>
      <c r="V168" s="33">
        <f t="shared" si="35"/>
        <v>1</v>
      </c>
    </row>
    <row r="169" spans="1:22" ht="57.75" customHeight="1">
      <c r="A169" s="27">
        <v>163</v>
      </c>
      <c r="B169" s="27" t="s">
        <v>830</v>
      </c>
      <c r="C169" s="51" t="s">
        <v>832</v>
      </c>
      <c r="D169" s="38" t="str">
        <f t="shared" si="26"/>
        <v>BTM0042</v>
      </c>
      <c r="E169" s="64" t="s">
        <v>831</v>
      </c>
      <c r="F169" s="64" t="s">
        <v>1713</v>
      </c>
      <c r="G169" s="53">
        <v>15.4508196721311</v>
      </c>
      <c r="H169" s="54">
        <v>18.850000000000001</v>
      </c>
      <c r="I169" s="55"/>
      <c r="J169" s="56">
        <f t="shared" si="27"/>
        <v>0</v>
      </c>
      <c r="K169" s="56">
        <f t="shared" si="27"/>
        <v>0</v>
      </c>
      <c r="M169" s="27" t="str">
        <f t="shared" si="30"/>
        <v>BTM0042</v>
      </c>
      <c r="N169" s="32">
        <f>VLOOKUP(M169,[1]Nakupna20230622!$B$3:$H$428,3,FALSE)</f>
        <v>17.489999999999998</v>
      </c>
      <c r="O169" s="33">
        <f t="shared" si="31"/>
        <v>-0.11659121371463113</v>
      </c>
      <c r="P169" s="34">
        <f t="shared" si="32"/>
        <v>34.979999999999997</v>
      </c>
      <c r="Q169" s="34">
        <f t="shared" si="33"/>
        <v>42.675599999999996</v>
      </c>
      <c r="R169" s="35">
        <f t="shared" si="28"/>
        <v>1</v>
      </c>
      <c r="S169" s="57">
        <f t="shared" si="29"/>
        <v>16.53237704918028</v>
      </c>
      <c r="T169" s="57">
        <f t="shared" si="34"/>
        <v>20.169499999999942</v>
      </c>
      <c r="U169" s="58">
        <v>34.979999999999997</v>
      </c>
      <c r="V169" s="33">
        <f t="shared" si="35"/>
        <v>1</v>
      </c>
    </row>
    <row r="170" spans="1:22" ht="57.75" customHeight="1">
      <c r="A170" s="27">
        <v>164</v>
      </c>
      <c r="B170" s="27" t="s">
        <v>833</v>
      </c>
      <c r="C170" s="51" t="s">
        <v>835</v>
      </c>
      <c r="D170" s="38" t="str">
        <f t="shared" si="26"/>
        <v>BTM0042-1</v>
      </c>
      <c r="E170" s="64" t="s">
        <v>834</v>
      </c>
      <c r="F170" s="64" t="s">
        <v>1714</v>
      </c>
      <c r="G170" s="53">
        <v>12.807692307692299</v>
      </c>
      <c r="H170" s="54">
        <v>15.625384615384601</v>
      </c>
      <c r="I170" s="55"/>
      <c r="J170" s="56">
        <f t="shared" si="27"/>
        <v>0</v>
      </c>
      <c r="K170" s="56">
        <f t="shared" si="27"/>
        <v>0</v>
      </c>
      <c r="M170" s="27" t="str">
        <f t="shared" si="30"/>
        <v>BTM0042-1</v>
      </c>
      <c r="N170" s="32">
        <f>VLOOKUP(M170,[1]Nakupna20230622!$B$3:$H$428,3,FALSE)</f>
        <v>18.96</v>
      </c>
      <c r="O170" s="33">
        <f t="shared" si="31"/>
        <v>-0.32448880233690408</v>
      </c>
      <c r="P170" s="34">
        <f t="shared" si="32"/>
        <v>37.92</v>
      </c>
      <c r="Q170" s="34">
        <f t="shared" si="33"/>
        <v>46.2624</v>
      </c>
      <c r="R170" s="35">
        <f t="shared" si="28"/>
        <v>1</v>
      </c>
      <c r="S170" s="57">
        <f t="shared" si="29"/>
        <v>13.704230769230762</v>
      </c>
      <c r="T170" s="57">
        <f t="shared" si="34"/>
        <v>16.719161538461528</v>
      </c>
      <c r="U170" s="58">
        <v>37.92</v>
      </c>
      <c r="V170" s="33">
        <f t="shared" si="35"/>
        <v>1</v>
      </c>
    </row>
    <row r="171" spans="1:22" ht="57" customHeight="1">
      <c r="A171" s="27">
        <v>165</v>
      </c>
      <c r="B171" s="27" t="s">
        <v>836</v>
      </c>
      <c r="C171" s="51" t="s">
        <v>838</v>
      </c>
      <c r="D171" s="38" t="str">
        <f t="shared" si="26"/>
        <v>BTM0043</v>
      </c>
      <c r="E171" s="64" t="s">
        <v>1715</v>
      </c>
      <c r="F171" s="64" t="s">
        <v>1716</v>
      </c>
      <c r="G171" s="53">
        <v>12.8</v>
      </c>
      <c r="H171" s="54">
        <f>G171*1.22</f>
        <v>15.616</v>
      </c>
      <c r="I171" s="55"/>
      <c r="J171" s="56">
        <f t="shared" si="27"/>
        <v>0</v>
      </c>
      <c r="K171" s="56">
        <f t="shared" si="27"/>
        <v>0</v>
      </c>
      <c r="M171" s="27" t="str">
        <f t="shared" si="30"/>
        <v>BTM0043</v>
      </c>
      <c r="N171" s="32">
        <f>VLOOKUP(M171,[1]Nakupna20230622!$B$3:$H$428,3,FALSE)</f>
        <v>4.99</v>
      </c>
      <c r="O171" s="33">
        <f t="shared" si="31"/>
        <v>1.5651302605210422</v>
      </c>
      <c r="P171" s="34">
        <f t="shared" si="32"/>
        <v>9.98</v>
      </c>
      <c r="Q171" s="34">
        <f t="shared" si="33"/>
        <v>12.175600000000001</v>
      </c>
      <c r="R171" s="35">
        <f t="shared" si="28"/>
        <v>1</v>
      </c>
      <c r="S171" s="57">
        <f t="shared" si="29"/>
        <v>13.696000000000002</v>
      </c>
      <c r="T171" s="57">
        <f t="shared" si="34"/>
        <v>16.709120000000002</v>
      </c>
      <c r="U171" s="58">
        <v>12.8</v>
      </c>
      <c r="V171" s="33">
        <f t="shared" si="35"/>
        <v>1.5651302605210422</v>
      </c>
    </row>
    <row r="172" spans="1:22" ht="49.5" customHeight="1">
      <c r="A172" s="27">
        <v>166</v>
      </c>
      <c r="B172" s="27" t="s">
        <v>839</v>
      </c>
      <c r="C172" s="51" t="s">
        <v>841</v>
      </c>
      <c r="D172" s="38" t="str">
        <f t="shared" si="26"/>
        <v>BTM0044</v>
      </c>
      <c r="E172" s="64" t="s">
        <v>840</v>
      </c>
      <c r="F172" s="64" t="s">
        <v>1717</v>
      </c>
      <c r="G172" s="53">
        <v>23.52</v>
      </c>
      <c r="H172" s="54">
        <v>28.694400000000002</v>
      </c>
      <c r="I172" s="55"/>
      <c r="J172" s="56">
        <f t="shared" si="27"/>
        <v>0</v>
      </c>
      <c r="K172" s="56">
        <f t="shared" si="27"/>
        <v>0</v>
      </c>
      <c r="M172" s="27" t="str">
        <f t="shared" si="30"/>
        <v>BTM0044</v>
      </c>
      <c r="N172" s="32">
        <f>VLOOKUP(M172,[1]Nakupna20230622!$B$3:$H$428,3,FALSE)</f>
        <v>11.33</v>
      </c>
      <c r="O172" s="33">
        <f t="shared" si="31"/>
        <v>1.0759046778464254</v>
      </c>
      <c r="P172" s="34">
        <f t="shared" si="32"/>
        <v>22.66</v>
      </c>
      <c r="Q172" s="34">
        <f t="shared" si="33"/>
        <v>27.645199999999999</v>
      </c>
      <c r="R172" s="35">
        <f t="shared" si="28"/>
        <v>1</v>
      </c>
      <c r="S172" s="57">
        <f t="shared" si="29"/>
        <v>25.166399999999999</v>
      </c>
      <c r="T172" s="57">
        <f t="shared" si="34"/>
        <v>30.703007999999997</v>
      </c>
      <c r="U172" s="58">
        <v>23.52</v>
      </c>
      <c r="V172" s="33">
        <f t="shared" si="35"/>
        <v>1.0759046778464254</v>
      </c>
    </row>
    <row r="173" spans="1:22" ht="39" customHeight="1">
      <c r="A173" s="27">
        <v>167</v>
      </c>
      <c r="B173" s="27" t="s">
        <v>842</v>
      </c>
      <c r="C173" s="51" t="s">
        <v>844</v>
      </c>
      <c r="D173" s="38" t="str">
        <f t="shared" si="26"/>
        <v>BTM0045</v>
      </c>
      <c r="E173" s="64" t="s">
        <v>843</v>
      </c>
      <c r="F173" s="64" t="s">
        <v>1718</v>
      </c>
      <c r="G173" s="53">
        <v>31.4038461538461</v>
      </c>
      <c r="H173" s="54">
        <v>38.312692307692302</v>
      </c>
      <c r="I173" s="55"/>
      <c r="J173" s="56">
        <f t="shared" si="27"/>
        <v>0</v>
      </c>
      <c r="K173" s="56">
        <f t="shared" si="27"/>
        <v>0</v>
      </c>
      <c r="M173" s="27" t="str">
        <f t="shared" si="30"/>
        <v>BTM0045</v>
      </c>
      <c r="N173" s="32">
        <f>VLOOKUP(M173,[1]Nakupna20230622!$B$3:$H$428,3,FALSE)</f>
        <v>16.329999999999998</v>
      </c>
      <c r="O173" s="33">
        <f t="shared" si="31"/>
        <v>0.92307692307692002</v>
      </c>
      <c r="P173" s="34">
        <f t="shared" si="32"/>
        <v>32.659999999999997</v>
      </c>
      <c r="Q173" s="34">
        <f t="shared" si="33"/>
        <v>39.845199999999998</v>
      </c>
      <c r="R173" s="35">
        <f t="shared" si="28"/>
        <v>1</v>
      </c>
      <c r="S173" s="57">
        <f t="shared" si="29"/>
        <v>33.602115384615331</v>
      </c>
      <c r="T173" s="57">
        <f t="shared" si="34"/>
        <v>40.994580769230701</v>
      </c>
      <c r="U173" s="58">
        <v>33.6</v>
      </c>
      <c r="V173" s="33">
        <f t="shared" si="35"/>
        <v>1.0575627679118191</v>
      </c>
    </row>
    <row r="174" spans="1:22" ht="49.5" customHeight="1">
      <c r="A174" s="27">
        <v>168</v>
      </c>
      <c r="B174" s="27" t="s">
        <v>845</v>
      </c>
      <c r="C174" s="51" t="s">
        <v>847</v>
      </c>
      <c r="D174" s="38" t="str">
        <f t="shared" si="26"/>
        <v>BTM0046</v>
      </c>
      <c r="E174" s="64" t="s">
        <v>846</v>
      </c>
      <c r="F174" s="64" t="s">
        <v>1719</v>
      </c>
      <c r="G174" s="53">
        <v>46.519230769230802</v>
      </c>
      <c r="H174" s="54">
        <v>56.753461538461501</v>
      </c>
      <c r="I174" s="55"/>
      <c r="J174" s="56">
        <f t="shared" si="27"/>
        <v>0</v>
      </c>
      <c r="K174" s="56">
        <f t="shared" si="27"/>
        <v>0</v>
      </c>
      <c r="M174" s="27" t="str">
        <f t="shared" si="30"/>
        <v>BTM0046</v>
      </c>
      <c r="N174" s="32">
        <f>VLOOKUP(M174,[1]Nakupna20230622!$B$3:$H$428,3,FALSE)</f>
        <v>24.19</v>
      </c>
      <c r="O174" s="33">
        <f t="shared" si="31"/>
        <v>0.92307692307692435</v>
      </c>
      <c r="P174" s="34">
        <f t="shared" si="32"/>
        <v>48.38</v>
      </c>
      <c r="Q174" s="34">
        <f t="shared" si="33"/>
        <v>59.023600000000002</v>
      </c>
      <c r="R174" s="35">
        <f t="shared" si="28"/>
        <v>1</v>
      </c>
      <c r="S174" s="57">
        <f t="shared" si="29"/>
        <v>49.775576923076962</v>
      </c>
      <c r="T174" s="57">
        <f t="shared" si="34"/>
        <v>60.726203846153894</v>
      </c>
      <c r="U174" s="58">
        <f t="shared" si="36"/>
        <v>49.775576923076962</v>
      </c>
      <c r="V174" s="33">
        <f t="shared" si="35"/>
        <v>1.0576923076923093</v>
      </c>
    </row>
    <row r="175" spans="1:22" ht="45.75" customHeight="1">
      <c r="A175" s="27">
        <v>169</v>
      </c>
      <c r="B175" s="27" t="s">
        <v>848</v>
      </c>
      <c r="C175" s="51" t="s">
        <v>850</v>
      </c>
      <c r="D175" s="38" t="str">
        <f t="shared" si="26"/>
        <v>BTM0047</v>
      </c>
      <c r="E175" s="64" t="s">
        <v>1720</v>
      </c>
      <c r="F175" s="64" t="s">
        <v>1721</v>
      </c>
      <c r="G175" s="53">
        <v>33.653846153846203</v>
      </c>
      <c r="H175" s="54">
        <v>41.057692307692299</v>
      </c>
      <c r="I175" s="55"/>
      <c r="J175" s="56">
        <f t="shared" si="27"/>
        <v>0</v>
      </c>
      <c r="K175" s="56">
        <f t="shared" si="27"/>
        <v>0</v>
      </c>
      <c r="M175" s="27" t="str">
        <f t="shared" si="30"/>
        <v>BTM0047</v>
      </c>
      <c r="N175" s="32">
        <f>VLOOKUP(M175,[1]Nakupna20230622!$B$3:$H$428,3,FALSE)</f>
        <v>17.5</v>
      </c>
      <c r="O175" s="33">
        <f t="shared" si="31"/>
        <v>0.9230769230769259</v>
      </c>
      <c r="P175" s="34">
        <f t="shared" si="32"/>
        <v>35</v>
      </c>
      <c r="Q175" s="34">
        <f t="shared" si="33"/>
        <v>42.699999999999996</v>
      </c>
      <c r="R175" s="35">
        <f t="shared" si="28"/>
        <v>1</v>
      </c>
      <c r="S175" s="57">
        <f t="shared" si="29"/>
        <v>36.009615384615437</v>
      </c>
      <c r="T175" s="57">
        <f t="shared" si="34"/>
        <v>43.931730769230832</v>
      </c>
      <c r="U175" s="58">
        <f t="shared" si="36"/>
        <v>36.009615384615437</v>
      </c>
      <c r="V175" s="33">
        <f t="shared" si="35"/>
        <v>1.0576923076923106</v>
      </c>
    </row>
    <row r="176" spans="1:22" ht="48.75" customHeight="1">
      <c r="A176" s="27">
        <v>170</v>
      </c>
      <c r="B176" s="27" t="s">
        <v>851</v>
      </c>
      <c r="C176" s="51" t="s">
        <v>853</v>
      </c>
      <c r="D176" s="38" t="str">
        <f t="shared" si="26"/>
        <v>BTM0048</v>
      </c>
      <c r="E176" s="64" t="s">
        <v>852</v>
      </c>
      <c r="F176" s="64" t="s">
        <v>1722</v>
      </c>
      <c r="G176" s="53">
        <v>7.3934426229508201</v>
      </c>
      <c r="H176" s="54">
        <v>9.02</v>
      </c>
      <c r="I176" s="55"/>
      <c r="J176" s="56">
        <f t="shared" si="27"/>
        <v>0</v>
      </c>
      <c r="K176" s="56">
        <f t="shared" si="27"/>
        <v>0</v>
      </c>
      <c r="M176" s="27" t="str">
        <f t="shared" si="30"/>
        <v>BTM0048</v>
      </c>
      <c r="N176" s="32">
        <f>VLOOKUP(M176,[1]Nakupna20230622!$B$3:$H$428,3,FALSE)</f>
        <v>4.71</v>
      </c>
      <c r="O176" s="33">
        <f t="shared" si="31"/>
        <v>0.56973304096620381</v>
      </c>
      <c r="P176" s="34">
        <f t="shared" si="32"/>
        <v>9.42</v>
      </c>
      <c r="Q176" s="34">
        <f t="shared" si="33"/>
        <v>11.4924</v>
      </c>
      <c r="R176" s="35">
        <f t="shared" si="28"/>
        <v>1</v>
      </c>
      <c r="S176" s="57">
        <f t="shared" si="29"/>
        <v>7.9109836065573775</v>
      </c>
      <c r="T176" s="57">
        <f t="shared" si="34"/>
        <v>9.6514000000000006</v>
      </c>
      <c r="U176" s="58">
        <v>9.42</v>
      </c>
      <c r="V176" s="33">
        <f t="shared" si="35"/>
        <v>1</v>
      </c>
    </row>
    <row r="177" spans="1:23" ht="47.25" customHeight="1">
      <c r="A177" s="27">
        <v>171</v>
      </c>
      <c r="B177" s="27" t="s">
        <v>854</v>
      </c>
      <c r="C177" s="51" t="s">
        <v>856</v>
      </c>
      <c r="D177" s="38" t="str">
        <f t="shared" si="26"/>
        <v>BTM0049</v>
      </c>
      <c r="E177" s="64" t="s">
        <v>1723</v>
      </c>
      <c r="F177" s="64" t="s">
        <v>1724</v>
      </c>
      <c r="G177" s="53">
        <v>7.04</v>
      </c>
      <c r="H177" s="54">
        <v>8.5888000000000009</v>
      </c>
      <c r="I177" s="55"/>
      <c r="J177" s="56">
        <f t="shared" si="27"/>
        <v>0</v>
      </c>
      <c r="K177" s="56">
        <f t="shared" si="27"/>
        <v>0</v>
      </c>
      <c r="M177" s="27" t="str">
        <f t="shared" si="30"/>
        <v>BTM0049</v>
      </c>
      <c r="N177" s="32">
        <f>VLOOKUP(M177,[1]Nakupna20230622!$B$3:$H$428,3,FALSE)</f>
        <v>3.99</v>
      </c>
      <c r="O177" s="33">
        <f t="shared" si="31"/>
        <v>0.76441102756892221</v>
      </c>
      <c r="P177" s="34">
        <f t="shared" si="32"/>
        <v>7.98</v>
      </c>
      <c r="Q177" s="34">
        <f t="shared" si="33"/>
        <v>9.7355999999999998</v>
      </c>
      <c r="R177" s="35">
        <f t="shared" si="28"/>
        <v>1</v>
      </c>
      <c r="S177" s="57">
        <f t="shared" si="29"/>
        <v>7.5328000000000008</v>
      </c>
      <c r="T177" s="57">
        <f t="shared" si="34"/>
        <v>9.190016</v>
      </c>
      <c r="U177" s="58">
        <v>7.98</v>
      </c>
      <c r="V177" s="33">
        <f t="shared" si="35"/>
        <v>1</v>
      </c>
    </row>
    <row r="178" spans="1:23" ht="43.5" customHeight="1">
      <c r="A178" s="27">
        <v>172</v>
      </c>
      <c r="B178" s="27" t="s">
        <v>857</v>
      </c>
      <c r="C178" s="51" t="s">
        <v>859</v>
      </c>
      <c r="D178" s="38" t="str">
        <f t="shared" si="26"/>
        <v>BTM0050</v>
      </c>
      <c r="E178" s="64" t="s">
        <v>1725</v>
      </c>
      <c r="F178" s="64" t="s">
        <v>1726</v>
      </c>
      <c r="G178" s="53">
        <v>85.540983606557404</v>
      </c>
      <c r="H178" s="54">
        <v>104.36</v>
      </c>
      <c r="I178" s="55"/>
      <c r="J178" s="56">
        <f t="shared" si="27"/>
        <v>0</v>
      </c>
      <c r="K178" s="56">
        <f t="shared" si="27"/>
        <v>0</v>
      </c>
      <c r="M178" s="27" t="str">
        <f t="shared" si="30"/>
        <v>BTM0050</v>
      </c>
      <c r="N178" s="32">
        <f>VLOOKUP(M178,[1]Nakupna20230622!$B$3:$H$428,3,FALSE)</f>
        <v>43.73</v>
      </c>
      <c r="O178" s="33">
        <f t="shared" si="31"/>
        <v>0.95611670721603959</v>
      </c>
      <c r="P178" s="34">
        <f t="shared" si="32"/>
        <v>87.46</v>
      </c>
      <c r="Q178" s="34">
        <f t="shared" si="33"/>
        <v>106.70119999999999</v>
      </c>
      <c r="R178" s="35">
        <f t="shared" si="28"/>
        <v>1</v>
      </c>
      <c r="S178" s="57">
        <f t="shared" si="29"/>
        <v>91.528852459016434</v>
      </c>
      <c r="T178" s="57">
        <f t="shared" si="34"/>
        <v>111.66520000000004</v>
      </c>
      <c r="U178" s="58">
        <v>87.46</v>
      </c>
      <c r="V178" s="33">
        <f t="shared" si="35"/>
        <v>1</v>
      </c>
    </row>
    <row r="179" spans="1:23" ht="42.75" customHeight="1">
      <c r="A179" s="27">
        <v>173</v>
      </c>
      <c r="B179" s="27" t="s">
        <v>860</v>
      </c>
      <c r="C179" s="51" t="s">
        <v>862</v>
      </c>
      <c r="D179" s="38" t="str">
        <f t="shared" si="26"/>
        <v>BTM0080</v>
      </c>
      <c r="E179" s="64" t="s">
        <v>861</v>
      </c>
      <c r="F179" s="64" t="s">
        <v>1727</v>
      </c>
      <c r="G179" s="53">
        <v>32.673076923076898</v>
      </c>
      <c r="H179" s="54">
        <v>39.861153846153798</v>
      </c>
      <c r="I179" s="55"/>
      <c r="J179" s="56">
        <f t="shared" si="27"/>
        <v>0</v>
      </c>
      <c r="K179" s="56">
        <f t="shared" si="27"/>
        <v>0</v>
      </c>
      <c r="M179" s="27" t="str">
        <f t="shared" si="30"/>
        <v>BTM0080</v>
      </c>
      <c r="N179" s="32">
        <f>VLOOKUP(M179,[1]Nakupna20230622!$B$3:$H$428,3,FALSE)</f>
        <v>16.989999999999998</v>
      </c>
      <c r="O179" s="33">
        <f t="shared" si="31"/>
        <v>0.9230769230769218</v>
      </c>
      <c r="P179" s="34">
        <f t="shared" si="32"/>
        <v>33.979999999999997</v>
      </c>
      <c r="Q179" s="34">
        <f t="shared" si="33"/>
        <v>41.455599999999997</v>
      </c>
      <c r="R179" s="35">
        <f t="shared" si="28"/>
        <v>1</v>
      </c>
      <c r="S179" s="57">
        <f t="shared" si="29"/>
        <v>34.960192307692282</v>
      </c>
      <c r="T179" s="57">
        <f t="shared" si="34"/>
        <v>42.651434615384581</v>
      </c>
      <c r="U179" s="58">
        <v>33.979999999999997</v>
      </c>
      <c r="V179" s="33">
        <f t="shared" si="35"/>
        <v>1</v>
      </c>
    </row>
    <row r="180" spans="1:23" ht="52.5" customHeight="1">
      <c r="A180" s="27">
        <v>174</v>
      </c>
      <c r="B180" s="27" t="s">
        <v>863</v>
      </c>
      <c r="C180" s="51" t="s">
        <v>865</v>
      </c>
      <c r="D180" s="38" t="str">
        <f t="shared" si="26"/>
        <v>BTM0081</v>
      </c>
      <c r="E180" s="64" t="s">
        <v>864</v>
      </c>
      <c r="F180" s="64" t="s">
        <v>1728</v>
      </c>
      <c r="G180" s="53">
        <v>42.096153846153797</v>
      </c>
      <c r="H180" s="54">
        <v>51.3573076923077</v>
      </c>
      <c r="I180" s="55"/>
      <c r="J180" s="56">
        <f t="shared" si="27"/>
        <v>0</v>
      </c>
      <c r="K180" s="56">
        <f t="shared" si="27"/>
        <v>0</v>
      </c>
      <c r="M180" s="27" t="str">
        <f t="shared" si="30"/>
        <v>BTM0081</v>
      </c>
      <c r="N180" s="32">
        <f>VLOOKUP(M180,[1]Nakupna20230622!$B$3:$H$428,3,FALSE)</f>
        <v>21.89</v>
      </c>
      <c r="O180" s="33">
        <f t="shared" si="31"/>
        <v>0.9230769230769208</v>
      </c>
      <c r="P180" s="34">
        <f t="shared" si="32"/>
        <v>43.78</v>
      </c>
      <c r="Q180" s="34">
        <f t="shared" si="33"/>
        <v>53.4116</v>
      </c>
      <c r="R180" s="35">
        <f t="shared" si="28"/>
        <v>1</v>
      </c>
      <c r="S180" s="57">
        <f t="shared" si="29"/>
        <v>45.042884615384565</v>
      </c>
      <c r="T180" s="57">
        <f t="shared" si="34"/>
        <v>54.95231923076917</v>
      </c>
      <c r="U180" s="58">
        <v>43.78</v>
      </c>
      <c r="V180" s="33">
        <f t="shared" si="35"/>
        <v>1</v>
      </c>
    </row>
    <row r="181" spans="1:23" ht="64.5" customHeight="1">
      <c r="A181" s="27">
        <v>175</v>
      </c>
      <c r="B181" s="27" t="s">
        <v>866</v>
      </c>
      <c r="C181" s="51" t="s">
        <v>868</v>
      </c>
      <c r="D181" s="38" t="str">
        <f t="shared" si="26"/>
        <v>BTM0082</v>
      </c>
      <c r="E181" s="64" t="s">
        <v>867</v>
      </c>
      <c r="F181" s="64" t="s">
        <v>1729</v>
      </c>
      <c r="G181" s="53">
        <v>55.836065573770497</v>
      </c>
      <c r="H181" s="54">
        <v>68.12</v>
      </c>
      <c r="I181" s="55"/>
      <c r="J181" s="56">
        <f t="shared" si="27"/>
        <v>0</v>
      </c>
      <c r="K181" s="56">
        <f t="shared" si="27"/>
        <v>0</v>
      </c>
      <c r="M181" s="27" t="str">
        <f t="shared" si="30"/>
        <v>BTM0082</v>
      </c>
      <c r="N181" s="72">
        <f>VLOOKUP(M181,[1]Nakupna20230622!$B$3:$H$428,3,FALSE)</f>
        <v>35.49</v>
      </c>
      <c r="O181" s="33">
        <f t="shared" si="31"/>
        <v>0.57329009788026186</v>
      </c>
      <c r="P181" s="34">
        <f t="shared" si="32"/>
        <v>70.98</v>
      </c>
      <c r="Q181" s="34">
        <f t="shared" si="33"/>
        <v>86.595600000000005</v>
      </c>
      <c r="R181" s="35">
        <f t="shared" si="28"/>
        <v>1</v>
      </c>
      <c r="S181" s="57">
        <f t="shared" si="29"/>
        <v>59.744590163934433</v>
      </c>
      <c r="T181" s="57">
        <f t="shared" si="34"/>
        <v>72.888400000000004</v>
      </c>
      <c r="U181" s="58">
        <v>70.98</v>
      </c>
      <c r="V181" s="33">
        <f t="shared" si="35"/>
        <v>1</v>
      </c>
      <c r="W181" s="50" t="s">
        <v>1730</v>
      </c>
    </row>
    <row r="182" spans="1:23" ht="61.5" customHeight="1">
      <c r="A182" s="27">
        <v>176</v>
      </c>
      <c r="B182" s="27" t="s">
        <v>869</v>
      </c>
      <c r="C182" s="51" t="s">
        <v>871</v>
      </c>
      <c r="D182" s="38" t="str">
        <f t="shared" si="26"/>
        <v>BTM0083</v>
      </c>
      <c r="E182" s="64" t="s">
        <v>870</v>
      </c>
      <c r="F182" s="64" t="s">
        <v>1731</v>
      </c>
      <c r="G182" s="53">
        <v>22.41</v>
      </c>
      <c r="H182" s="54">
        <v>27.340199999999999</v>
      </c>
      <c r="I182" s="55"/>
      <c r="J182" s="56">
        <f t="shared" si="27"/>
        <v>0</v>
      </c>
      <c r="K182" s="56">
        <f t="shared" si="27"/>
        <v>0</v>
      </c>
      <c r="M182" s="27" t="str">
        <f t="shared" si="30"/>
        <v>BTM0083</v>
      </c>
      <c r="N182" s="32">
        <f>VLOOKUP(M182,[1]Nakupna20230622!$B$3:$H$428,3,FALSE)</f>
        <v>7.49</v>
      </c>
      <c r="O182" s="33">
        <f t="shared" si="31"/>
        <v>1.9919893190921227</v>
      </c>
      <c r="P182" s="34">
        <f t="shared" si="32"/>
        <v>14.98</v>
      </c>
      <c r="Q182" s="34">
        <f t="shared" si="33"/>
        <v>18.275600000000001</v>
      </c>
      <c r="R182" s="35">
        <f t="shared" si="28"/>
        <v>1</v>
      </c>
      <c r="S182" s="57">
        <f t="shared" si="29"/>
        <v>23.9787</v>
      </c>
      <c r="T182" s="57">
        <f t="shared" si="34"/>
        <v>29.254013999999998</v>
      </c>
      <c r="U182" s="58">
        <f t="shared" si="36"/>
        <v>23.9787</v>
      </c>
      <c r="V182" s="33">
        <f t="shared" si="35"/>
        <v>2.2014285714285715</v>
      </c>
    </row>
    <row r="183" spans="1:23" ht="51.75" customHeight="1">
      <c r="A183" s="27">
        <v>177</v>
      </c>
      <c r="B183" s="27" t="s">
        <v>872</v>
      </c>
      <c r="C183" s="51" t="s">
        <v>873</v>
      </c>
      <c r="D183" s="38" t="str">
        <f t="shared" si="26"/>
        <v>BTM0084</v>
      </c>
      <c r="E183" s="64" t="s">
        <v>834</v>
      </c>
      <c r="F183" s="64" t="s">
        <v>1732</v>
      </c>
      <c r="G183" s="53">
        <v>43.45</v>
      </c>
      <c r="H183" s="54">
        <v>53.009</v>
      </c>
      <c r="I183" s="55"/>
      <c r="J183" s="56">
        <f t="shared" si="27"/>
        <v>0</v>
      </c>
      <c r="K183" s="56">
        <f t="shared" si="27"/>
        <v>0</v>
      </c>
      <c r="M183" s="27" t="str">
        <f t="shared" si="30"/>
        <v>BTM0084</v>
      </c>
      <c r="N183" s="32">
        <f>VLOOKUP(M183,[1]Nakupna20230622!$B$3:$H$428,3,FALSE)</f>
        <v>25.17</v>
      </c>
      <c r="O183" s="33">
        <f t="shared" si="31"/>
        <v>0.72626142232816848</v>
      </c>
      <c r="P183" s="34">
        <f t="shared" si="32"/>
        <v>50.34</v>
      </c>
      <c r="Q183" s="34">
        <f t="shared" si="33"/>
        <v>61.4148</v>
      </c>
      <c r="R183" s="35">
        <f t="shared" si="28"/>
        <v>1</v>
      </c>
      <c r="S183" s="57">
        <f t="shared" si="29"/>
        <v>46.491500000000009</v>
      </c>
      <c r="T183" s="57">
        <f t="shared" si="34"/>
        <v>56.719630000000009</v>
      </c>
      <c r="U183" s="58">
        <v>50.34</v>
      </c>
      <c r="V183" s="33">
        <f t="shared" si="35"/>
        <v>1</v>
      </c>
    </row>
    <row r="184" spans="1:23" ht="54" customHeight="1">
      <c r="A184" s="27">
        <v>178</v>
      </c>
      <c r="B184" s="27" t="s">
        <v>874</v>
      </c>
      <c r="C184" s="51" t="s">
        <v>876</v>
      </c>
      <c r="D184" s="38" t="str">
        <f t="shared" si="26"/>
        <v>BTM0086</v>
      </c>
      <c r="E184" s="64" t="s">
        <v>875</v>
      </c>
      <c r="F184" s="64" t="s">
        <v>1733</v>
      </c>
      <c r="G184" s="53">
        <v>65.692307692307693</v>
      </c>
      <c r="H184" s="54">
        <v>80.144615384615406</v>
      </c>
      <c r="I184" s="55"/>
      <c r="J184" s="56">
        <f t="shared" si="27"/>
        <v>0</v>
      </c>
      <c r="K184" s="56">
        <f t="shared" si="27"/>
        <v>0</v>
      </c>
      <c r="M184" s="27" t="str">
        <f t="shared" si="30"/>
        <v>BTM0086</v>
      </c>
      <c r="N184" s="32">
        <f>VLOOKUP(M184,[1]Nakupna20230622!$B$3:$H$428,3,FALSE)</f>
        <v>34.159999999999997</v>
      </c>
      <c r="O184" s="33">
        <f t="shared" si="31"/>
        <v>0.92307692307692335</v>
      </c>
      <c r="P184" s="34">
        <f t="shared" si="32"/>
        <v>68.319999999999993</v>
      </c>
      <c r="Q184" s="34">
        <f t="shared" si="33"/>
        <v>83.350399999999993</v>
      </c>
      <c r="R184" s="35">
        <f t="shared" si="28"/>
        <v>1</v>
      </c>
      <c r="S184" s="57">
        <f t="shared" si="29"/>
        <v>70.290769230769243</v>
      </c>
      <c r="T184" s="57">
        <f t="shared" si="34"/>
        <v>85.75473846153848</v>
      </c>
      <c r="U184" s="58">
        <v>68.319999999999993</v>
      </c>
      <c r="V184" s="33">
        <f t="shared" si="35"/>
        <v>1</v>
      </c>
    </row>
    <row r="185" spans="1:23" ht="46.5" customHeight="1">
      <c r="A185" s="27">
        <v>179</v>
      </c>
      <c r="B185" s="27" t="s">
        <v>877</v>
      </c>
      <c r="C185" s="51" t="s">
        <v>879</v>
      </c>
      <c r="D185" s="38" t="str">
        <f t="shared" si="26"/>
        <v>BTM0051</v>
      </c>
      <c r="E185" s="64" t="s">
        <v>878</v>
      </c>
      <c r="F185" s="64" t="s">
        <v>1734</v>
      </c>
      <c r="G185" s="53">
        <v>87.34</v>
      </c>
      <c r="H185" s="54">
        <v>106.5548</v>
      </c>
      <c r="I185" s="55"/>
      <c r="J185" s="56">
        <f t="shared" si="27"/>
        <v>0</v>
      </c>
      <c r="K185" s="56">
        <f t="shared" si="27"/>
        <v>0</v>
      </c>
      <c r="M185" s="27" t="str">
        <f t="shared" si="30"/>
        <v>BTM0051</v>
      </c>
      <c r="N185" s="32">
        <f>VLOOKUP(M185,[1]Nakupna20230622!$B$3:$H$428,3,FALSE)</f>
        <v>43.67</v>
      </c>
      <c r="O185" s="33">
        <f t="shared" si="31"/>
        <v>1</v>
      </c>
      <c r="P185" s="34">
        <f t="shared" si="32"/>
        <v>87.34</v>
      </c>
      <c r="Q185" s="34">
        <f t="shared" si="33"/>
        <v>106.5548</v>
      </c>
      <c r="R185" s="35">
        <f t="shared" si="28"/>
        <v>1</v>
      </c>
      <c r="S185" s="57">
        <f t="shared" si="29"/>
        <v>93.453800000000015</v>
      </c>
      <c r="T185" s="57">
        <f t="shared" si="34"/>
        <v>114.01363600000002</v>
      </c>
      <c r="U185" s="58">
        <v>87.34</v>
      </c>
      <c r="V185" s="33">
        <f t="shared" si="35"/>
        <v>1</v>
      </c>
    </row>
    <row r="186" spans="1:23" ht="34.5" customHeight="1">
      <c r="A186" s="27">
        <v>180</v>
      </c>
      <c r="B186" s="27" t="s">
        <v>880</v>
      </c>
      <c r="C186" s="51" t="s">
        <v>882</v>
      </c>
      <c r="D186" s="38" t="str">
        <f t="shared" si="26"/>
        <v>BTM0052</v>
      </c>
      <c r="E186" s="64" t="s">
        <v>881</v>
      </c>
      <c r="F186" s="64" t="s">
        <v>1735</v>
      </c>
      <c r="G186" s="53">
        <v>16.016393442622899</v>
      </c>
      <c r="H186" s="54">
        <v>19.54</v>
      </c>
      <c r="I186" s="55"/>
      <c r="J186" s="56">
        <f t="shared" si="27"/>
        <v>0</v>
      </c>
      <c r="K186" s="56">
        <f t="shared" si="27"/>
        <v>0</v>
      </c>
      <c r="M186" s="27" t="str">
        <f t="shared" si="30"/>
        <v>BTM0052</v>
      </c>
      <c r="N186" s="32">
        <f>VLOOKUP(M186,[1]Nakupna20230622!$B$3:$H$428,3,FALSE)</f>
        <v>5.89</v>
      </c>
      <c r="O186" s="33">
        <f t="shared" si="31"/>
        <v>1.719251857830713</v>
      </c>
      <c r="P186" s="34">
        <f t="shared" si="32"/>
        <v>11.78</v>
      </c>
      <c r="Q186" s="34">
        <f t="shared" si="33"/>
        <v>14.371599999999999</v>
      </c>
      <c r="R186" s="35">
        <f t="shared" si="28"/>
        <v>1</v>
      </c>
      <c r="S186" s="57">
        <f t="shared" si="29"/>
        <v>17.137540983606502</v>
      </c>
      <c r="T186" s="57">
        <f t="shared" si="34"/>
        <v>20.907799999999934</v>
      </c>
      <c r="U186" s="58">
        <v>16.02</v>
      </c>
      <c r="V186" s="33">
        <f t="shared" si="35"/>
        <v>1.7198641765704583</v>
      </c>
    </row>
    <row r="187" spans="1:23" ht="42.75" customHeight="1">
      <c r="A187" s="27">
        <v>181</v>
      </c>
      <c r="B187" s="27" t="s">
        <v>883</v>
      </c>
      <c r="C187" s="51" t="s">
        <v>885</v>
      </c>
      <c r="D187" s="38" t="str">
        <f t="shared" si="26"/>
        <v>BTM0053</v>
      </c>
      <c r="E187" s="64" t="s">
        <v>884</v>
      </c>
      <c r="F187" s="64" t="s">
        <v>1736</v>
      </c>
      <c r="G187" s="53">
        <v>2.72950819672131</v>
      </c>
      <c r="H187" s="54">
        <v>3.33</v>
      </c>
      <c r="I187" s="55"/>
      <c r="J187" s="56">
        <f t="shared" si="27"/>
        <v>0</v>
      </c>
      <c r="K187" s="56">
        <f t="shared" si="27"/>
        <v>0</v>
      </c>
      <c r="M187" s="27" t="str">
        <f t="shared" si="30"/>
        <v>BTM0053</v>
      </c>
      <c r="N187" s="32">
        <f>VLOOKUP(M187,[1]Nakupna20230622!$B$3:$H$428,3,FALSE)</f>
        <v>0.45</v>
      </c>
      <c r="O187" s="33">
        <f t="shared" si="31"/>
        <v>5.0655737704917998</v>
      </c>
      <c r="P187" s="34">
        <f t="shared" si="32"/>
        <v>0.9</v>
      </c>
      <c r="Q187" s="34">
        <f t="shared" si="33"/>
        <v>1.0980000000000001</v>
      </c>
      <c r="R187" s="35">
        <f t="shared" si="28"/>
        <v>1</v>
      </c>
      <c r="S187" s="57">
        <f t="shared" si="29"/>
        <v>2.920573770491802</v>
      </c>
      <c r="T187" s="57">
        <f t="shared" si="34"/>
        <v>3.5630999999999982</v>
      </c>
      <c r="U187" s="58">
        <v>2</v>
      </c>
      <c r="V187" s="33">
        <f t="shared" si="35"/>
        <v>3.4444444444444446</v>
      </c>
    </row>
    <row r="188" spans="1:23" ht="34.5" customHeight="1">
      <c r="A188" s="27">
        <v>182</v>
      </c>
      <c r="B188" s="27" t="s">
        <v>889</v>
      </c>
      <c r="C188" s="51" t="s">
        <v>891</v>
      </c>
      <c r="D188" s="38" t="str">
        <f t="shared" si="26"/>
        <v>BTM0054</v>
      </c>
      <c r="E188" s="64" t="s">
        <v>890</v>
      </c>
      <c r="F188" s="64" t="s">
        <v>1737</v>
      </c>
      <c r="G188" s="53">
        <v>83.326923076923094</v>
      </c>
      <c r="H188" s="54">
        <v>101.658846153846</v>
      </c>
      <c r="I188" s="55"/>
      <c r="J188" s="56">
        <f t="shared" si="27"/>
        <v>0</v>
      </c>
      <c r="K188" s="56">
        <f t="shared" si="27"/>
        <v>0</v>
      </c>
      <c r="M188" s="27" t="str">
        <f t="shared" si="30"/>
        <v>BTM0054</v>
      </c>
      <c r="N188" s="32">
        <f>VLOOKUP(M188,[1]Nakupna20230622!$B$3:$H$428,3,FALSE)</f>
        <v>43.33</v>
      </c>
      <c r="O188" s="33">
        <f t="shared" si="31"/>
        <v>0.92307692307692357</v>
      </c>
      <c r="P188" s="34">
        <f t="shared" si="32"/>
        <v>86.66</v>
      </c>
      <c r="Q188" s="34">
        <f t="shared" si="33"/>
        <v>105.72519999999999</v>
      </c>
      <c r="R188" s="35">
        <f t="shared" si="28"/>
        <v>1</v>
      </c>
      <c r="S188" s="57">
        <f t="shared" si="29"/>
        <v>89.159807692307723</v>
      </c>
      <c r="T188" s="57">
        <f t="shared" si="34"/>
        <v>108.77496538461541</v>
      </c>
      <c r="U188" s="58">
        <f t="shared" si="36"/>
        <v>89.159807692307723</v>
      </c>
      <c r="V188" s="33">
        <f t="shared" si="35"/>
        <v>1.0576923076923084</v>
      </c>
    </row>
    <row r="189" spans="1:23" ht="36" customHeight="1">
      <c r="A189" s="27">
        <v>183</v>
      </c>
      <c r="B189" s="27" t="s">
        <v>892</v>
      </c>
      <c r="C189" s="51" t="s">
        <v>894</v>
      </c>
      <c r="D189" s="38" t="str">
        <f t="shared" ref="D189:D206" si="37">REPLACE(C189,1,2,"BT")</f>
        <v>BTM0055</v>
      </c>
      <c r="E189" s="64" t="s">
        <v>893</v>
      </c>
      <c r="F189" s="64" t="s">
        <v>1738</v>
      </c>
      <c r="G189" s="53">
        <v>22.423076923076898</v>
      </c>
      <c r="H189" s="54">
        <v>27.356153846153799</v>
      </c>
      <c r="I189" s="55"/>
      <c r="J189" s="56">
        <f t="shared" si="27"/>
        <v>0</v>
      </c>
      <c r="K189" s="56">
        <f t="shared" si="27"/>
        <v>0</v>
      </c>
      <c r="M189" s="27" t="str">
        <f t="shared" si="30"/>
        <v>BTM0055</v>
      </c>
      <c r="N189" s="32">
        <f>VLOOKUP(M189,[1]Nakupna20230622!$B$3:$H$428,3,FALSE)</f>
        <v>11.66</v>
      </c>
      <c r="O189" s="33">
        <f t="shared" si="31"/>
        <v>0.92307692307692091</v>
      </c>
      <c r="P189" s="34">
        <f t="shared" si="32"/>
        <v>23.32</v>
      </c>
      <c r="Q189" s="34">
        <f t="shared" si="33"/>
        <v>28.450399999999998</v>
      </c>
      <c r="R189" s="35">
        <f t="shared" si="28"/>
        <v>1</v>
      </c>
      <c r="S189" s="57">
        <f t="shared" si="29"/>
        <v>23.992692307692284</v>
      </c>
      <c r="T189" s="57">
        <f t="shared" si="34"/>
        <v>29.271084615384584</v>
      </c>
      <c r="U189" s="58">
        <f t="shared" si="36"/>
        <v>23.992692307692284</v>
      </c>
      <c r="V189" s="33">
        <f t="shared" si="35"/>
        <v>1.0576923076923057</v>
      </c>
    </row>
    <row r="190" spans="1:23" ht="39.75" customHeight="1">
      <c r="A190" s="27">
        <v>184</v>
      </c>
      <c r="B190" s="27" t="s">
        <v>901</v>
      </c>
      <c r="C190" s="51" t="s">
        <v>903</v>
      </c>
      <c r="D190" s="38" t="str">
        <f t="shared" si="37"/>
        <v>BTM0056</v>
      </c>
      <c r="E190" s="64" t="s">
        <v>902</v>
      </c>
      <c r="F190" s="64" t="s">
        <v>1739</v>
      </c>
      <c r="G190" s="53">
        <v>4.2622950819672099</v>
      </c>
      <c r="H190" s="54">
        <v>5.2</v>
      </c>
      <c r="I190" s="55"/>
      <c r="J190" s="56">
        <f t="shared" si="27"/>
        <v>0</v>
      </c>
      <c r="K190" s="56">
        <f t="shared" si="27"/>
        <v>0</v>
      </c>
      <c r="M190" s="27" t="str">
        <f t="shared" si="30"/>
        <v>BTM0056</v>
      </c>
      <c r="N190" s="32">
        <f>VLOOKUP(M190,[1]Nakupna20230622!$B$3:$H$428,3,FALSE)</f>
        <v>1.18</v>
      </c>
      <c r="O190" s="33">
        <f t="shared" si="31"/>
        <v>2.6121144762433985</v>
      </c>
      <c r="P190" s="34">
        <f t="shared" si="32"/>
        <v>2.36</v>
      </c>
      <c r="Q190" s="34">
        <f t="shared" si="33"/>
        <v>2.8792</v>
      </c>
      <c r="R190" s="35">
        <f t="shared" si="28"/>
        <v>1</v>
      </c>
      <c r="S190" s="57">
        <f t="shared" si="29"/>
        <v>4.5606557377049146</v>
      </c>
      <c r="T190" s="57">
        <f t="shared" si="34"/>
        <v>5.5639999999999956</v>
      </c>
      <c r="U190" s="58">
        <v>4.26</v>
      </c>
      <c r="V190" s="33">
        <f t="shared" si="35"/>
        <v>2.6101694915254239</v>
      </c>
    </row>
    <row r="191" spans="1:23" ht="43.5" customHeight="1">
      <c r="A191" s="27">
        <v>185</v>
      </c>
      <c r="B191" s="27" t="s">
        <v>904</v>
      </c>
      <c r="C191" s="51" t="s">
        <v>906</v>
      </c>
      <c r="D191" s="38" t="str">
        <f t="shared" si="37"/>
        <v>BTM0057</v>
      </c>
      <c r="E191" s="64" t="s">
        <v>905</v>
      </c>
      <c r="F191" s="64" t="s">
        <v>1740</v>
      </c>
      <c r="G191" s="53">
        <v>4.3114754098360697</v>
      </c>
      <c r="H191" s="54">
        <v>5.26</v>
      </c>
      <c r="I191" s="55"/>
      <c r="J191" s="56">
        <f t="shared" si="27"/>
        <v>0</v>
      </c>
      <c r="K191" s="56">
        <f t="shared" si="27"/>
        <v>0</v>
      </c>
      <c r="M191" s="27" t="str">
        <f t="shared" si="30"/>
        <v>BTM0057</v>
      </c>
      <c r="N191" s="32">
        <f>VLOOKUP(M191,[1]Nakupna20230622!$B$3:$H$428,3,FALSE)</f>
        <v>1.29</v>
      </c>
      <c r="O191" s="33">
        <f t="shared" si="31"/>
        <v>2.3422289998729222</v>
      </c>
      <c r="P191" s="34">
        <f t="shared" si="32"/>
        <v>2.58</v>
      </c>
      <c r="Q191" s="34">
        <f t="shared" si="33"/>
        <v>3.1476000000000002</v>
      </c>
      <c r="R191" s="35">
        <f t="shared" si="28"/>
        <v>1</v>
      </c>
      <c r="S191" s="57">
        <f t="shared" si="29"/>
        <v>4.6132786885245949</v>
      </c>
      <c r="T191" s="57">
        <f t="shared" si="34"/>
        <v>5.6282000000000059</v>
      </c>
      <c r="U191" s="58">
        <v>4.3099999999999996</v>
      </c>
      <c r="V191" s="33">
        <f t="shared" si="35"/>
        <v>2.3410852713178292</v>
      </c>
    </row>
    <row r="192" spans="1:23" ht="35.25" customHeight="1">
      <c r="A192" s="27">
        <v>186</v>
      </c>
      <c r="B192" s="27" t="s">
        <v>907</v>
      </c>
      <c r="C192" s="51" t="s">
        <v>909</v>
      </c>
      <c r="D192" s="38" t="str">
        <f t="shared" si="37"/>
        <v>BTM0057-1</v>
      </c>
      <c r="E192" s="64" t="s">
        <v>908</v>
      </c>
      <c r="F192" s="64" t="s">
        <v>1741</v>
      </c>
      <c r="G192" s="53">
        <v>7.3</v>
      </c>
      <c r="H192" s="54">
        <v>8.9060000000000006</v>
      </c>
      <c r="I192" s="55"/>
      <c r="J192" s="56">
        <f t="shared" si="27"/>
        <v>0</v>
      </c>
      <c r="K192" s="56">
        <f t="shared" si="27"/>
        <v>0</v>
      </c>
      <c r="M192" s="27" t="str">
        <f t="shared" si="30"/>
        <v>BTM0057-1</v>
      </c>
      <c r="N192" s="32">
        <f>VLOOKUP(M192,[1]Nakupna20230622!$B$3:$H$428,3,FALSE)</f>
        <v>3.34</v>
      </c>
      <c r="O192" s="33">
        <f t="shared" si="31"/>
        <v>1.1856287425149701</v>
      </c>
      <c r="P192" s="34">
        <f t="shared" si="32"/>
        <v>6.68</v>
      </c>
      <c r="Q192" s="34">
        <f t="shared" si="33"/>
        <v>8.1495999999999995</v>
      </c>
      <c r="R192" s="35">
        <f t="shared" si="28"/>
        <v>1</v>
      </c>
      <c r="S192" s="57">
        <f t="shared" si="29"/>
        <v>7.8109999999999999</v>
      </c>
      <c r="T192" s="57">
        <f t="shared" si="34"/>
        <v>9.52942</v>
      </c>
      <c r="U192" s="58">
        <f t="shared" si="36"/>
        <v>7.8109999999999999</v>
      </c>
      <c r="V192" s="33">
        <f t="shared" si="35"/>
        <v>1.3386227544910181</v>
      </c>
    </row>
    <row r="193" spans="1:23" ht="54.75" customHeight="1">
      <c r="A193" s="27">
        <v>187</v>
      </c>
      <c r="B193" s="27" t="s">
        <v>913</v>
      </c>
      <c r="C193" s="51" t="s">
        <v>915</v>
      </c>
      <c r="D193" s="38" t="str">
        <f t="shared" si="37"/>
        <v>BTM0058</v>
      </c>
      <c r="E193" s="64" t="s">
        <v>914</v>
      </c>
      <c r="F193" s="64" t="s">
        <v>1742</v>
      </c>
      <c r="G193" s="53">
        <v>17.418032786885199</v>
      </c>
      <c r="H193" s="54">
        <v>21.25</v>
      </c>
      <c r="I193" s="55"/>
      <c r="J193" s="56">
        <f t="shared" si="27"/>
        <v>0</v>
      </c>
      <c r="K193" s="56">
        <f t="shared" si="27"/>
        <v>0</v>
      </c>
      <c r="M193" s="27" t="str">
        <f t="shared" si="30"/>
        <v>BTM0058</v>
      </c>
      <c r="N193" s="32">
        <f>VLOOKUP(M193,[1]Nakupna20230622!$B$3:$H$428,3,FALSE)</f>
        <v>8.67</v>
      </c>
      <c r="O193" s="33">
        <f t="shared" si="31"/>
        <v>1.009000321440046</v>
      </c>
      <c r="P193" s="34">
        <f t="shared" si="32"/>
        <v>17.34</v>
      </c>
      <c r="Q193" s="34">
        <f t="shared" si="33"/>
        <v>21.154799999999998</v>
      </c>
      <c r="R193" s="35">
        <f t="shared" si="28"/>
        <v>1</v>
      </c>
      <c r="S193" s="57">
        <f t="shared" si="29"/>
        <v>18.637295081967164</v>
      </c>
      <c r="T193" s="57">
        <f t="shared" si="34"/>
        <v>22.73749999999994</v>
      </c>
      <c r="U193" s="58">
        <v>17.34</v>
      </c>
      <c r="V193" s="33">
        <f t="shared" si="35"/>
        <v>1</v>
      </c>
    </row>
    <row r="194" spans="1:23" ht="37.5" customHeight="1">
      <c r="A194" s="27">
        <v>188</v>
      </c>
      <c r="B194" s="27" t="s">
        <v>916</v>
      </c>
      <c r="C194" s="51" t="s">
        <v>918</v>
      </c>
      <c r="D194" s="38" t="str">
        <f t="shared" si="37"/>
        <v>BTM0059</v>
      </c>
      <c r="E194" s="64" t="s">
        <v>917</v>
      </c>
      <c r="F194" s="64" t="s">
        <v>1743</v>
      </c>
      <c r="G194" s="53">
        <v>4.4016393442622999</v>
      </c>
      <c r="H194" s="54">
        <v>5.37</v>
      </c>
      <c r="I194" s="55"/>
      <c r="J194" s="56">
        <f t="shared" si="27"/>
        <v>0</v>
      </c>
      <c r="K194" s="56">
        <f t="shared" si="27"/>
        <v>0</v>
      </c>
      <c r="M194" s="27" t="str">
        <f t="shared" si="30"/>
        <v>BTM0059</v>
      </c>
      <c r="N194" s="32">
        <f>VLOOKUP(M194,[1]Nakupna20230622!$B$3:$H$428,3,FALSE)</f>
        <v>1.28</v>
      </c>
      <c r="O194" s="33">
        <f t="shared" si="31"/>
        <v>2.4387807377049215</v>
      </c>
      <c r="P194" s="34">
        <f t="shared" si="32"/>
        <v>2.56</v>
      </c>
      <c r="Q194" s="34">
        <f t="shared" si="33"/>
        <v>3.1232000000000002</v>
      </c>
      <c r="R194" s="35">
        <f t="shared" si="28"/>
        <v>1</v>
      </c>
      <c r="S194" s="57">
        <f t="shared" si="29"/>
        <v>4.7097540983606612</v>
      </c>
      <c r="T194" s="57">
        <f t="shared" si="34"/>
        <v>5.7459000000000069</v>
      </c>
      <c r="U194" s="58">
        <v>4.4000000000000004</v>
      </c>
      <c r="V194" s="33">
        <f t="shared" si="35"/>
        <v>2.4375</v>
      </c>
    </row>
    <row r="195" spans="1:23" ht="46.5" customHeight="1">
      <c r="A195" s="27">
        <v>189</v>
      </c>
      <c r="B195" s="27" t="s">
        <v>919</v>
      </c>
      <c r="C195" s="51" t="s">
        <v>921</v>
      </c>
      <c r="D195" s="38" t="str">
        <f t="shared" si="37"/>
        <v>BTM0060</v>
      </c>
      <c r="E195" s="64" t="s">
        <v>920</v>
      </c>
      <c r="F195" s="64" t="s">
        <v>1744</v>
      </c>
      <c r="G195" s="53">
        <v>0.86885245901639396</v>
      </c>
      <c r="H195" s="54">
        <v>1.06</v>
      </c>
      <c r="I195" s="55"/>
      <c r="J195" s="56">
        <f t="shared" si="27"/>
        <v>0</v>
      </c>
      <c r="K195" s="56">
        <f t="shared" si="27"/>
        <v>0</v>
      </c>
      <c r="M195" s="27" t="str">
        <f t="shared" si="30"/>
        <v>BTM0060</v>
      </c>
      <c r="N195" s="32">
        <f>VLOOKUP(M195,[1]Nakupna20230622!$B$3:$H$428,3,FALSE)</f>
        <v>0.15</v>
      </c>
      <c r="O195" s="33">
        <f t="shared" si="31"/>
        <v>4.7923497267759601</v>
      </c>
      <c r="P195" s="34">
        <f t="shared" si="32"/>
        <v>0.3</v>
      </c>
      <c r="Q195" s="34">
        <f t="shared" si="33"/>
        <v>0.36599999999999999</v>
      </c>
      <c r="R195" s="35">
        <f t="shared" si="28"/>
        <v>1</v>
      </c>
      <c r="S195" s="57">
        <f t="shared" si="29"/>
        <v>0.92967213114754155</v>
      </c>
      <c r="T195" s="57">
        <f t="shared" si="34"/>
        <v>1.1342000000000008</v>
      </c>
      <c r="U195" s="58">
        <v>0.82</v>
      </c>
      <c r="V195" s="33">
        <f t="shared" si="35"/>
        <v>4.4666666666666668</v>
      </c>
    </row>
    <row r="196" spans="1:23" ht="63" customHeight="1">
      <c r="A196" s="27">
        <v>190</v>
      </c>
      <c r="B196" s="27" t="s">
        <v>922</v>
      </c>
      <c r="C196" s="51" t="s">
        <v>924</v>
      </c>
      <c r="D196" s="38" t="str">
        <f t="shared" si="37"/>
        <v>BTM0061</v>
      </c>
      <c r="E196" s="64" t="s">
        <v>923</v>
      </c>
      <c r="F196" s="64"/>
      <c r="G196" s="53">
        <v>464.75</v>
      </c>
      <c r="H196" s="54">
        <v>566.995</v>
      </c>
      <c r="I196" s="55"/>
      <c r="J196" s="56">
        <f t="shared" si="27"/>
        <v>0</v>
      </c>
      <c r="K196" s="56">
        <f t="shared" si="27"/>
        <v>0</v>
      </c>
      <c r="M196" s="27" t="str">
        <f t="shared" si="30"/>
        <v>BTM0061</v>
      </c>
      <c r="N196" s="72">
        <f>VLOOKUP(M196,[1]Nakupna20230622!$B$3:$H$428,3,FALSE)</f>
        <v>241.67</v>
      </c>
      <c r="O196" s="33">
        <f t="shared" si="31"/>
        <v>0.92307692307692313</v>
      </c>
      <c r="P196" s="34">
        <f t="shared" si="32"/>
        <v>483.34</v>
      </c>
      <c r="Q196" s="34">
        <f t="shared" si="33"/>
        <v>589.6748</v>
      </c>
      <c r="R196" s="35">
        <f t="shared" si="28"/>
        <v>1</v>
      </c>
      <c r="S196" s="57">
        <f t="shared" si="29"/>
        <v>497.28250000000003</v>
      </c>
      <c r="T196" s="57">
        <f t="shared" si="34"/>
        <v>606.68465000000003</v>
      </c>
      <c r="U196" s="58">
        <v>474</v>
      </c>
      <c r="V196" s="33">
        <f t="shared" si="35"/>
        <v>0.96135225721024553</v>
      </c>
      <c r="W196" s="50" t="s">
        <v>1745</v>
      </c>
    </row>
    <row r="197" spans="1:23" ht="51" customHeight="1">
      <c r="A197" s="27">
        <v>191</v>
      </c>
      <c r="B197" s="27" t="s">
        <v>925</v>
      </c>
      <c r="C197" s="51" t="s">
        <v>927</v>
      </c>
      <c r="D197" s="38" t="str">
        <f t="shared" si="37"/>
        <v>BTM0061-1</v>
      </c>
      <c r="E197" s="64" t="s">
        <v>1746</v>
      </c>
      <c r="F197" s="64"/>
      <c r="G197" s="53">
        <v>310.37</v>
      </c>
      <c r="H197" s="54">
        <v>378.65140000000002</v>
      </c>
      <c r="I197" s="55"/>
      <c r="J197" s="56">
        <f t="shared" si="27"/>
        <v>0</v>
      </c>
      <c r="K197" s="56">
        <f t="shared" si="27"/>
        <v>0</v>
      </c>
      <c r="M197" s="27" t="str">
        <f t="shared" si="30"/>
        <v>BTM0061-1</v>
      </c>
      <c r="N197" s="32">
        <f>VLOOKUP(M197,[1]Nakupna20230622!$B$3:$H$428,3,FALSE)</f>
        <v>158.33000000000001</v>
      </c>
      <c r="O197" s="33">
        <f t="shared" si="31"/>
        <v>0.96027284784942823</v>
      </c>
      <c r="P197" s="34">
        <f t="shared" si="32"/>
        <v>316.66000000000003</v>
      </c>
      <c r="Q197" s="34">
        <f t="shared" si="33"/>
        <v>386.3252</v>
      </c>
      <c r="R197" s="35">
        <f t="shared" si="28"/>
        <v>1</v>
      </c>
      <c r="S197" s="57">
        <f t="shared" si="29"/>
        <v>332.09590000000003</v>
      </c>
      <c r="T197" s="57">
        <f t="shared" si="34"/>
        <v>405.15699800000004</v>
      </c>
      <c r="U197" s="58">
        <v>316.66000000000003</v>
      </c>
      <c r="V197" s="33">
        <f t="shared" si="35"/>
        <v>1</v>
      </c>
    </row>
    <row r="198" spans="1:23" ht="63" customHeight="1">
      <c r="A198" s="27">
        <v>192</v>
      </c>
      <c r="B198" s="27" t="s">
        <v>928</v>
      </c>
      <c r="C198" s="51" t="s">
        <v>930</v>
      </c>
      <c r="D198" s="38" t="str">
        <f t="shared" si="37"/>
        <v>BTM0061-2</v>
      </c>
      <c r="E198" s="64" t="s">
        <v>1747</v>
      </c>
      <c r="F198" s="64"/>
      <c r="G198" s="53">
        <v>184.34</v>
      </c>
      <c r="H198" s="54">
        <v>224.8948</v>
      </c>
      <c r="I198" s="55"/>
      <c r="J198" s="56">
        <f t="shared" si="27"/>
        <v>0</v>
      </c>
      <c r="K198" s="56">
        <f t="shared" si="27"/>
        <v>0</v>
      </c>
      <c r="M198" s="27" t="str">
        <f t="shared" si="30"/>
        <v>BTM0061-2</v>
      </c>
      <c r="N198" s="32">
        <f>VLOOKUP(M198,[1]Nakupna20230622!$B$3:$H$428,3,FALSE)</f>
        <v>91.67</v>
      </c>
      <c r="O198" s="33">
        <f t="shared" si="31"/>
        <v>1.0109086942293009</v>
      </c>
      <c r="P198" s="34">
        <f t="shared" si="32"/>
        <v>183.34</v>
      </c>
      <c r="Q198" s="34">
        <f t="shared" si="33"/>
        <v>223.6748</v>
      </c>
      <c r="R198" s="35">
        <f t="shared" si="28"/>
        <v>1</v>
      </c>
      <c r="S198" s="57">
        <f t="shared" si="29"/>
        <v>197.24380000000002</v>
      </c>
      <c r="T198" s="57">
        <f t="shared" si="34"/>
        <v>240.63743600000001</v>
      </c>
      <c r="U198" s="58">
        <v>184.34</v>
      </c>
      <c r="V198" s="33">
        <f t="shared" si="35"/>
        <v>1.0109086942293009</v>
      </c>
    </row>
    <row r="199" spans="1:23" ht="45.75" customHeight="1">
      <c r="A199" s="27">
        <v>193</v>
      </c>
      <c r="B199" s="27" t="s">
        <v>931</v>
      </c>
      <c r="C199" s="51" t="s">
        <v>933</v>
      </c>
      <c r="D199" s="38" t="str">
        <f t="shared" si="37"/>
        <v>BTM0062</v>
      </c>
      <c r="E199" s="64" t="s">
        <v>932</v>
      </c>
      <c r="F199" s="64" t="s">
        <v>1748</v>
      </c>
      <c r="G199" s="53">
        <v>16.459016393442599</v>
      </c>
      <c r="H199" s="54">
        <v>20.079999999999998</v>
      </c>
      <c r="I199" s="55"/>
      <c r="J199" s="56">
        <f t="shared" ref="J199:K262" si="38">$I199*G199</f>
        <v>0</v>
      </c>
      <c r="K199" s="56">
        <f t="shared" si="38"/>
        <v>0</v>
      </c>
      <c r="M199" s="27" t="str">
        <f t="shared" si="30"/>
        <v>BTM0062</v>
      </c>
      <c r="N199" s="32">
        <f>VLOOKUP(M199,[1]Nakupna20230622!$B$3:$H$428,3,FALSE)</f>
        <v>7.44</v>
      </c>
      <c r="O199" s="33">
        <f t="shared" si="31"/>
        <v>1.2122333862154029</v>
      </c>
      <c r="P199" s="34">
        <f t="shared" si="32"/>
        <v>14.88</v>
      </c>
      <c r="Q199" s="34">
        <f t="shared" si="33"/>
        <v>18.153600000000001</v>
      </c>
      <c r="R199" s="35">
        <f t="shared" ref="R199:R262" si="39">(P199-N199)/N199</f>
        <v>1</v>
      </c>
      <c r="S199" s="57">
        <f t="shared" ref="S199:S262" si="40">G199*1.07</f>
        <v>17.611147540983584</v>
      </c>
      <c r="T199" s="57">
        <f t="shared" si="34"/>
        <v>21.485599999999973</v>
      </c>
      <c r="U199" s="58">
        <v>16.46</v>
      </c>
      <c r="V199" s="33">
        <f t="shared" si="35"/>
        <v>1.2123655913978493</v>
      </c>
    </row>
    <row r="200" spans="1:23" ht="48.75" customHeight="1">
      <c r="A200" s="27">
        <v>194</v>
      </c>
      <c r="B200" s="27" t="s">
        <v>934</v>
      </c>
      <c r="C200" s="51" t="s">
        <v>936</v>
      </c>
      <c r="D200" s="38" t="str">
        <f t="shared" si="37"/>
        <v>BTM0063</v>
      </c>
      <c r="E200" s="64" t="s">
        <v>935</v>
      </c>
      <c r="F200" s="64" t="s">
        <v>1749</v>
      </c>
      <c r="G200" s="53">
        <v>24.106557377049199</v>
      </c>
      <c r="H200" s="54">
        <v>29.41</v>
      </c>
      <c r="I200" s="55"/>
      <c r="J200" s="56">
        <f t="shared" si="38"/>
        <v>0</v>
      </c>
      <c r="K200" s="56">
        <f t="shared" si="38"/>
        <v>0</v>
      </c>
      <c r="M200" s="27" t="str">
        <f t="shared" ref="M200:M263" si="41">REPLACE(C200,1,2,"BT")</f>
        <v>BTM0063</v>
      </c>
      <c r="N200" s="32">
        <f>VLOOKUP(M200,[1]Nakupna20230622!$B$3:$H$428,3,FALSE)</f>
        <v>10.83</v>
      </c>
      <c r="O200" s="33">
        <f t="shared" ref="O200:O263" si="42">(G200-N200)/N200</f>
        <v>1.2259055749814589</v>
      </c>
      <c r="P200" s="34">
        <f t="shared" ref="P200:P263" si="43">N200*2</f>
        <v>21.66</v>
      </c>
      <c r="Q200" s="34">
        <f t="shared" ref="Q200:Q263" si="44">P200*1.22</f>
        <v>26.4252</v>
      </c>
      <c r="R200" s="35">
        <f t="shared" si="39"/>
        <v>1</v>
      </c>
      <c r="S200" s="57">
        <f t="shared" si="40"/>
        <v>25.794016393442647</v>
      </c>
      <c r="T200" s="57">
        <f t="shared" ref="T200:T263" si="45">S200*1.22</f>
        <v>31.468700000000027</v>
      </c>
      <c r="U200" s="58">
        <v>24.11</v>
      </c>
      <c r="V200" s="33">
        <f t="shared" ref="V200:V263" si="46">(U200-N200)/N200</f>
        <v>1.2262234533702676</v>
      </c>
    </row>
    <row r="201" spans="1:23" ht="45.75" customHeight="1">
      <c r="A201" s="27">
        <v>195</v>
      </c>
      <c r="B201" s="27" t="s">
        <v>937</v>
      </c>
      <c r="C201" s="51" t="s">
        <v>939</v>
      </c>
      <c r="D201" s="38" t="str">
        <f t="shared" si="37"/>
        <v>BTM0064</v>
      </c>
      <c r="E201" s="64" t="s">
        <v>938</v>
      </c>
      <c r="F201" s="64" t="s">
        <v>1750</v>
      </c>
      <c r="G201" s="53">
        <v>16.980769230769202</v>
      </c>
      <c r="H201" s="54">
        <v>20.716538461538502</v>
      </c>
      <c r="I201" s="55"/>
      <c r="J201" s="56">
        <f t="shared" si="38"/>
        <v>0</v>
      </c>
      <c r="K201" s="56">
        <f t="shared" si="38"/>
        <v>0</v>
      </c>
      <c r="M201" s="27" t="str">
        <f t="shared" si="41"/>
        <v>BTM0064</v>
      </c>
      <c r="N201" s="32">
        <f>VLOOKUP(M201,[1]Nakupna20230622!$B$3:$H$428,3,FALSE)</f>
        <v>8.83</v>
      </c>
      <c r="O201" s="33">
        <f t="shared" si="42"/>
        <v>0.9230769230769198</v>
      </c>
      <c r="P201" s="34">
        <f t="shared" si="43"/>
        <v>17.66</v>
      </c>
      <c r="Q201" s="34">
        <f t="shared" si="44"/>
        <v>21.545200000000001</v>
      </c>
      <c r="R201" s="35">
        <f t="shared" si="39"/>
        <v>1</v>
      </c>
      <c r="S201" s="57">
        <f t="shared" si="40"/>
        <v>18.169423076923046</v>
      </c>
      <c r="T201" s="57">
        <f t="shared" si="45"/>
        <v>22.166696153846114</v>
      </c>
      <c r="U201" s="58">
        <f t="shared" ref="U201:U264" si="47">S201</f>
        <v>18.169423076923046</v>
      </c>
      <c r="V201" s="33">
        <f t="shared" si="46"/>
        <v>1.0576923076923042</v>
      </c>
    </row>
    <row r="202" spans="1:23" ht="40.5" customHeight="1">
      <c r="A202" s="27">
        <v>196</v>
      </c>
      <c r="B202" s="27" t="s">
        <v>940</v>
      </c>
      <c r="C202" s="51" t="s">
        <v>942</v>
      </c>
      <c r="D202" s="38" t="str">
        <f t="shared" si="37"/>
        <v>BTM0065</v>
      </c>
      <c r="E202" s="64" t="s">
        <v>941</v>
      </c>
      <c r="F202" s="64" t="s">
        <v>1751</v>
      </c>
      <c r="G202" s="53">
        <v>17.615384615384599</v>
      </c>
      <c r="H202" s="54">
        <v>21.4907692307692</v>
      </c>
      <c r="I202" s="55"/>
      <c r="J202" s="56">
        <f t="shared" si="38"/>
        <v>0</v>
      </c>
      <c r="K202" s="56">
        <f t="shared" si="38"/>
        <v>0</v>
      </c>
      <c r="M202" s="27" t="str">
        <f t="shared" si="41"/>
        <v>BTM0065</v>
      </c>
      <c r="N202" s="32">
        <f>VLOOKUP(M202,[1]Nakupna20230622!$B$3:$H$428,3,FALSE)</f>
        <v>9.16</v>
      </c>
      <c r="O202" s="33">
        <f t="shared" si="42"/>
        <v>0.92307692307692124</v>
      </c>
      <c r="P202" s="34">
        <f t="shared" si="43"/>
        <v>18.32</v>
      </c>
      <c r="Q202" s="34">
        <f t="shared" si="44"/>
        <v>22.3504</v>
      </c>
      <c r="R202" s="35">
        <f t="shared" si="39"/>
        <v>1</v>
      </c>
      <c r="S202" s="57">
        <f t="shared" si="40"/>
        <v>18.848461538461521</v>
      </c>
      <c r="T202" s="57">
        <f t="shared" si="45"/>
        <v>22.995123076923054</v>
      </c>
      <c r="U202" s="58">
        <f t="shared" si="47"/>
        <v>18.848461538461521</v>
      </c>
      <c r="V202" s="33">
        <f t="shared" si="46"/>
        <v>1.0576923076923057</v>
      </c>
    </row>
    <row r="203" spans="1:23" ht="61.5" customHeight="1">
      <c r="A203" s="27">
        <v>197</v>
      </c>
      <c r="B203" s="27" t="s">
        <v>943</v>
      </c>
      <c r="C203" s="51" t="s">
        <v>1752</v>
      </c>
      <c r="D203" s="38" t="str">
        <f t="shared" si="37"/>
        <v>BTM0094 (beech)</v>
      </c>
      <c r="E203" s="64" t="s">
        <v>944</v>
      </c>
      <c r="F203" s="64"/>
      <c r="G203" s="53">
        <v>19.211538461538499</v>
      </c>
      <c r="H203" s="54">
        <v>23.438076923076899</v>
      </c>
      <c r="I203" s="55"/>
      <c r="J203" s="56">
        <f t="shared" si="38"/>
        <v>0</v>
      </c>
      <c r="K203" s="56">
        <f t="shared" si="38"/>
        <v>0</v>
      </c>
      <c r="M203" s="27" t="str">
        <f t="shared" si="41"/>
        <v>BTM0094 (beech)</v>
      </c>
      <c r="N203" s="32">
        <f>VLOOKUP(M203,[1]Nakupna20230622!$B$3:$H$428,3,FALSE)</f>
        <v>9.99</v>
      </c>
      <c r="O203" s="33">
        <f t="shared" si="42"/>
        <v>0.92307692307692679</v>
      </c>
      <c r="P203" s="34">
        <f t="shared" si="43"/>
        <v>19.98</v>
      </c>
      <c r="Q203" s="34">
        <f t="shared" si="44"/>
        <v>24.375599999999999</v>
      </c>
      <c r="R203" s="35">
        <f t="shared" si="39"/>
        <v>1</v>
      </c>
      <c r="S203" s="57">
        <f t="shared" si="40"/>
        <v>20.556346153846196</v>
      </c>
      <c r="T203" s="57">
        <f t="shared" si="45"/>
        <v>25.078742307692359</v>
      </c>
      <c r="U203" s="58">
        <f t="shared" si="47"/>
        <v>20.556346153846196</v>
      </c>
      <c r="V203" s="33">
        <f t="shared" si="46"/>
        <v>1.0576923076923119</v>
      </c>
    </row>
    <row r="204" spans="1:23" ht="55.5" customHeight="1">
      <c r="A204" s="27">
        <v>198</v>
      </c>
      <c r="B204" s="27" t="s">
        <v>946</v>
      </c>
      <c r="C204" s="51" t="s">
        <v>948</v>
      </c>
      <c r="D204" s="38" t="str">
        <f t="shared" si="37"/>
        <v>BTM0095</v>
      </c>
      <c r="E204" s="64" t="s">
        <v>947</v>
      </c>
      <c r="F204" s="64" t="s">
        <v>1753</v>
      </c>
      <c r="G204" s="53">
        <v>109.596153846154</v>
      </c>
      <c r="H204" s="54">
        <v>133.70730769230801</v>
      </c>
      <c r="I204" s="55"/>
      <c r="J204" s="56">
        <f t="shared" si="38"/>
        <v>0</v>
      </c>
      <c r="K204" s="56">
        <f t="shared" si="38"/>
        <v>0</v>
      </c>
      <c r="M204" s="27" t="str">
        <f t="shared" si="41"/>
        <v>BTM0095</v>
      </c>
      <c r="N204" s="32">
        <f>VLOOKUP(M204,[1]Nakupna20230622!$B$3:$H$428,3,FALSE)</f>
        <v>51.99</v>
      </c>
      <c r="O204" s="33">
        <f t="shared" si="42"/>
        <v>1.1080237323745719</v>
      </c>
      <c r="P204" s="34">
        <f t="shared" si="43"/>
        <v>103.98</v>
      </c>
      <c r="Q204" s="34">
        <f t="shared" si="44"/>
        <v>126.8556</v>
      </c>
      <c r="R204" s="35">
        <f t="shared" si="39"/>
        <v>1</v>
      </c>
      <c r="S204" s="57">
        <f t="shared" si="40"/>
        <v>117.26788461538479</v>
      </c>
      <c r="T204" s="57">
        <f t="shared" si="45"/>
        <v>143.06681923076943</v>
      </c>
      <c r="U204" s="58">
        <v>109.6</v>
      </c>
      <c r="V204" s="33">
        <f t="shared" si="46"/>
        <v>1.1080977110982879</v>
      </c>
    </row>
    <row r="205" spans="1:23" ht="55.5" customHeight="1">
      <c r="A205" s="27">
        <v>199</v>
      </c>
      <c r="B205" s="27" t="s">
        <v>949</v>
      </c>
      <c r="C205" s="51" t="s">
        <v>951</v>
      </c>
      <c r="D205" s="38" t="str">
        <f t="shared" si="37"/>
        <v>BTM0096</v>
      </c>
      <c r="E205" s="64" t="s">
        <v>950</v>
      </c>
      <c r="F205" s="64" t="s">
        <v>1754</v>
      </c>
      <c r="G205" s="53">
        <v>15.25</v>
      </c>
      <c r="H205" s="54">
        <v>18.605</v>
      </c>
      <c r="I205" s="55"/>
      <c r="J205" s="56">
        <f t="shared" si="38"/>
        <v>0</v>
      </c>
      <c r="K205" s="56">
        <f t="shared" si="38"/>
        <v>0</v>
      </c>
      <c r="M205" s="27" t="str">
        <f t="shared" si="41"/>
        <v>BTM0096</v>
      </c>
      <c r="N205" s="32">
        <f>VLOOKUP(M205,[1]Nakupna20230622!$B$3:$H$428,3,FALSE)</f>
        <v>7.99</v>
      </c>
      <c r="O205" s="33">
        <f t="shared" si="42"/>
        <v>0.90863579474342926</v>
      </c>
      <c r="P205" s="34">
        <f t="shared" si="43"/>
        <v>15.98</v>
      </c>
      <c r="Q205" s="34">
        <f t="shared" si="44"/>
        <v>19.4956</v>
      </c>
      <c r="R205" s="35">
        <f t="shared" si="39"/>
        <v>1</v>
      </c>
      <c r="S205" s="57">
        <f t="shared" si="40"/>
        <v>16.317500000000003</v>
      </c>
      <c r="T205" s="57">
        <f t="shared" si="45"/>
        <v>19.907350000000001</v>
      </c>
      <c r="U205" s="58">
        <v>15.98</v>
      </c>
      <c r="V205" s="33">
        <f t="shared" si="46"/>
        <v>1</v>
      </c>
    </row>
    <row r="206" spans="1:23" ht="55.5" customHeight="1">
      <c r="A206" s="27">
        <v>200</v>
      </c>
      <c r="B206" s="27" t="s">
        <v>955</v>
      </c>
      <c r="C206" s="51" t="s">
        <v>957</v>
      </c>
      <c r="D206" s="38" t="str">
        <f t="shared" si="37"/>
        <v>BTM097</v>
      </c>
      <c r="E206" s="64" t="s">
        <v>1755</v>
      </c>
      <c r="F206" s="64" t="s">
        <v>1756</v>
      </c>
      <c r="G206" s="53">
        <v>140.49</v>
      </c>
      <c r="H206" s="54">
        <v>171.39779999999999</v>
      </c>
      <c r="I206" s="55"/>
      <c r="J206" s="56">
        <f t="shared" si="38"/>
        <v>0</v>
      </c>
      <c r="K206" s="56">
        <f t="shared" si="38"/>
        <v>0</v>
      </c>
      <c r="M206" s="27" t="str">
        <f t="shared" si="41"/>
        <v>BTM097</v>
      </c>
      <c r="N206" s="32">
        <f>VLOOKUP(M206,[1]Nakupna20230622!$B$3:$H$428,3,FALSE)</f>
        <v>49.99</v>
      </c>
      <c r="O206" s="33">
        <f t="shared" si="42"/>
        <v>1.8103620724144829</v>
      </c>
      <c r="P206" s="34">
        <f t="shared" si="43"/>
        <v>99.98</v>
      </c>
      <c r="Q206" s="34">
        <f t="shared" si="44"/>
        <v>121.9756</v>
      </c>
      <c r="R206" s="35">
        <f t="shared" si="39"/>
        <v>1</v>
      </c>
      <c r="S206" s="57">
        <f t="shared" si="40"/>
        <v>150.32430000000002</v>
      </c>
      <c r="T206" s="57">
        <f t="shared" si="45"/>
        <v>183.39564600000003</v>
      </c>
      <c r="U206" s="58">
        <v>140.49</v>
      </c>
      <c r="V206" s="33">
        <f t="shared" si="46"/>
        <v>1.8103620724144829</v>
      </c>
    </row>
    <row r="207" spans="1:23" ht="55.5" customHeight="1">
      <c r="A207" s="27">
        <v>201</v>
      </c>
      <c r="B207" s="27" t="s">
        <v>1012</v>
      </c>
      <c r="C207" s="51" t="s">
        <v>1014</v>
      </c>
      <c r="D207" s="65" t="s">
        <v>1012</v>
      </c>
      <c r="E207" s="60" t="s">
        <v>1013</v>
      </c>
      <c r="F207" s="64" t="s">
        <v>1757</v>
      </c>
      <c r="G207" s="53">
        <v>4.5</v>
      </c>
      <c r="H207" s="54">
        <f t="shared" ref="H207:H211" si="48">G207*1.22</f>
        <v>5.49</v>
      </c>
      <c r="I207" s="55"/>
      <c r="J207" s="56">
        <f t="shared" si="38"/>
        <v>0</v>
      </c>
      <c r="K207" s="56">
        <f t="shared" si="38"/>
        <v>0</v>
      </c>
      <c r="M207" s="27" t="str">
        <f t="shared" si="41"/>
        <v>BTM0100</v>
      </c>
      <c r="N207" s="32">
        <f>VLOOKUP(M207,[1]Nakupna20230622!$B$3:$H$428,3,FALSE)</f>
        <v>1.99</v>
      </c>
      <c r="O207" s="33">
        <f t="shared" si="42"/>
        <v>1.2613065326633164</v>
      </c>
      <c r="P207" s="34">
        <f t="shared" si="43"/>
        <v>3.98</v>
      </c>
      <c r="Q207" s="34">
        <f t="shared" si="44"/>
        <v>4.8555999999999999</v>
      </c>
      <c r="R207" s="35">
        <f t="shared" si="39"/>
        <v>1</v>
      </c>
      <c r="S207" s="57">
        <f t="shared" si="40"/>
        <v>4.8150000000000004</v>
      </c>
      <c r="T207" s="57">
        <f t="shared" si="45"/>
        <v>5.8743000000000007</v>
      </c>
      <c r="U207" s="58">
        <v>4.5</v>
      </c>
      <c r="V207" s="33">
        <f t="shared" si="46"/>
        <v>1.2613065326633164</v>
      </c>
    </row>
    <row r="208" spans="1:23" ht="55.5" customHeight="1">
      <c r="A208" s="27">
        <v>202</v>
      </c>
      <c r="B208" s="27" t="s">
        <v>1015</v>
      </c>
      <c r="C208" s="51" t="s">
        <v>1017</v>
      </c>
      <c r="D208" s="65" t="s">
        <v>1015</v>
      </c>
      <c r="E208" s="60" t="s">
        <v>1016</v>
      </c>
      <c r="F208" s="64" t="s">
        <v>1758</v>
      </c>
      <c r="G208" s="53">
        <v>4.5</v>
      </c>
      <c r="H208" s="54">
        <f t="shared" si="48"/>
        <v>5.49</v>
      </c>
      <c r="I208" s="55"/>
      <c r="J208" s="56">
        <f t="shared" si="38"/>
        <v>0</v>
      </c>
      <c r="K208" s="56">
        <f t="shared" si="38"/>
        <v>0</v>
      </c>
      <c r="M208" s="27" t="str">
        <f t="shared" si="41"/>
        <v>BTM0101</v>
      </c>
      <c r="N208" s="32">
        <f>VLOOKUP(M208,[1]Nakupna20230622!$B$3:$H$428,3,FALSE)</f>
        <v>1.99</v>
      </c>
      <c r="O208" s="33">
        <f t="shared" si="42"/>
        <v>1.2613065326633164</v>
      </c>
      <c r="P208" s="34">
        <f t="shared" si="43"/>
        <v>3.98</v>
      </c>
      <c r="Q208" s="34">
        <f t="shared" si="44"/>
        <v>4.8555999999999999</v>
      </c>
      <c r="R208" s="35">
        <f t="shared" si="39"/>
        <v>1</v>
      </c>
      <c r="S208" s="57">
        <f t="shared" si="40"/>
        <v>4.8150000000000004</v>
      </c>
      <c r="T208" s="57">
        <f t="shared" si="45"/>
        <v>5.8743000000000007</v>
      </c>
      <c r="U208" s="58">
        <v>4.5</v>
      </c>
      <c r="V208" s="33">
        <f t="shared" si="46"/>
        <v>1.2613065326633164</v>
      </c>
    </row>
    <row r="209" spans="1:23" ht="55.5" customHeight="1">
      <c r="A209" s="27">
        <v>203</v>
      </c>
      <c r="B209" s="27" t="s">
        <v>1018</v>
      </c>
      <c r="C209" s="51" t="s">
        <v>1020</v>
      </c>
      <c r="D209" s="65" t="s">
        <v>1018</v>
      </c>
      <c r="E209" s="60" t="s">
        <v>1019</v>
      </c>
      <c r="F209" s="64" t="s">
        <v>1759</v>
      </c>
      <c r="G209" s="53">
        <v>4.5</v>
      </c>
      <c r="H209" s="54">
        <f t="shared" si="48"/>
        <v>5.49</v>
      </c>
      <c r="I209" s="55"/>
      <c r="J209" s="56">
        <f t="shared" si="38"/>
        <v>0</v>
      </c>
      <c r="K209" s="56">
        <f t="shared" si="38"/>
        <v>0</v>
      </c>
      <c r="M209" s="27" t="str">
        <f t="shared" si="41"/>
        <v>BTM0102</v>
      </c>
      <c r="N209" s="32">
        <f>VLOOKUP(M209,[1]Nakupna20230622!$B$3:$H$428,3,FALSE)</f>
        <v>1.99</v>
      </c>
      <c r="O209" s="33">
        <f t="shared" si="42"/>
        <v>1.2613065326633164</v>
      </c>
      <c r="P209" s="34">
        <f t="shared" si="43"/>
        <v>3.98</v>
      </c>
      <c r="Q209" s="34">
        <f t="shared" si="44"/>
        <v>4.8555999999999999</v>
      </c>
      <c r="R209" s="35">
        <f t="shared" si="39"/>
        <v>1</v>
      </c>
      <c r="S209" s="57">
        <f t="shared" si="40"/>
        <v>4.8150000000000004</v>
      </c>
      <c r="T209" s="57">
        <f t="shared" si="45"/>
        <v>5.8743000000000007</v>
      </c>
      <c r="U209" s="58">
        <v>4.5</v>
      </c>
      <c r="V209" s="33">
        <f t="shared" si="46"/>
        <v>1.2613065326633164</v>
      </c>
    </row>
    <row r="210" spans="1:23" ht="55.5" customHeight="1">
      <c r="A210" s="27">
        <v>204</v>
      </c>
      <c r="B210" s="27" t="s">
        <v>1760</v>
      </c>
      <c r="C210" s="51" t="s">
        <v>1761</v>
      </c>
      <c r="D210" s="65" t="s">
        <v>1760</v>
      </c>
      <c r="E210" s="60" t="s">
        <v>1043</v>
      </c>
      <c r="F210" s="64" t="s">
        <v>1762</v>
      </c>
      <c r="G210" s="53">
        <v>24.5</v>
      </c>
      <c r="H210" s="54">
        <f t="shared" si="48"/>
        <v>29.89</v>
      </c>
      <c r="I210" s="55"/>
      <c r="J210" s="56">
        <f t="shared" si="38"/>
        <v>0</v>
      </c>
      <c r="K210" s="56">
        <f t="shared" si="38"/>
        <v>0</v>
      </c>
      <c r="M210" s="27" t="str">
        <f t="shared" si="41"/>
        <v>BTM0105</v>
      </c>
      <c r="N210" s="32" t="e">
        <f>VLOOKUP(M210,[1]Nakupna20230622!$B$3:$H$428,3,FALSE)</f>
        <v>#N/A</v>
      </c>
      <c r="O210" s="33" t="e">
        <f t="shared" si="42"/>
        <v>#N/A</v>
      </c>
      <c r="P210" s="34" t="e">
        <f t="shared" si="43"/>
        <v>#N/A</v>
      </c>
      <c r="Q210" s="34" t="e">
        <f t="shared" si="44"/>
        <v>#N/A</v>
      </c>
      <c r="R210" s="35" t="e">
        <f t="shared" si="39"/>
        <v>#N/A</v>
      </c>
      <c r="S210" s="57">
        <f t="shared" si="40"/>
        <v>26.215</v>
      </c>
      <c r="T210" s="57">
        <f t="shared" si="45"/>
        <v>31.982299999999999</v>
      </c>
      <c r="U210" s="58">
        <f t="shared" si="47"/>
        <v>26.215</v>
      </c>
      <c r="V210" s="33" t="e">
        <f t="shared" si="46"/>
        <v>#N/A</v>
      </c>
    </row>
    <row r="211" spans="1:23" ht="55.5" customHeight="1">
      <c r="A211" s="27">
        <v>205</v>
      </c>
      <c r="B211" s="27" t="s">
        <v>1763</v>
      </c>
      <c r="C211" s="51">
        <v>20</v>
      </c>
      <c r="D211" s="65" t="s">
        <v>1021</v>
      </c>
      <c r="E211" s="60" t="s">
        <v>1022</v>
      </c>
      <c r="F211" s="64" t="s">
        <v>1764</v>
      </c>
      <c r="G211" s="53">
        <v>23.5</v>
      </c>
      <c r="H211" s="54">
        <f t="shared" si="48"/>
        <v>28.669999999999998</v>
      </c>
      <c r="I211" s="55"/>
      <c r="J211" s="56">
        <f t="shared" si="38"/>
        <v>0</v>
      </c>
      <c r="K211" s="56">
        <f t="shared" si="38"/>
        <v>0</v>
      </c>
      <c r="M211" s="27" t="str">
        <f t="shared" si="41"/>
        <v>BT</v>
      </c>
      <c r="N211" s="32" t="e">
        <f>VLOOKUP(M211,[1]Nakupna20230622!$B$3:$H$428,3,FALSE)</f>
        <v>#N/A</v>
      </c>
      <c r="O211" s="33" t="e">
        <f t="shared" si="42"/>
        <v>#N/A</v>
      </c>
      <c r="P211" s="34" t="e">
        <f t="shared" si="43"/>
        <v>#N/A</v>
      </c>
      <c r="Q211" s="34" t="e">
        <f t="shared" si="44"/>
        <v>#N/A</v>
      </c>
      <c r="R211" s="35" t="e">
        <f t="shared" si="39"/>
        <v>#N/A</v>
      </c>
      <c r="S211" s="57">
        <f t="shared" si="40"/>
        <v>25.145000000000003</v>
      </c>
      <c r="T211" s="57">
        <f t="shared" si="45"/>
        <v>30.676900000000003</v>
      </c>
      <c r="U211" s="58">
        <f t="shared" si="47"/>
        <v>25.145000000000003</v>
      </c>
      <c r="V211" s="33" t="e">
        <f t="shared" si="46"/>
        <v>#N/A</v>
      </c>
    </row>
    <row r="212" spans="1:23" ht="41.25" customHeight="1">
      <c r="A212" s="27">
        <v>206</v>
      </c>
      <c r="B212" s="27" t="s">
        <v>964</v>
      </c>
      <c r="C212" s="51" t="s">
        <v>966</v>
      </c>
      <c r="D212" s="38" t="str">
        <f t="shared" ref="D212:D261" si="49">REPLACE(C212,1,2,"BT")</f>
        <v>BTM0077</v>
      </c>
      <c r="E212" s="64" t="s">
        <v>965</v>
      </c>
      <c r="F212" s="64" t="s">
        <v>1765</v>
      </c>
      <c r="G212" s="53">
        <v>13.58</v>
      </c>
      <c r="H212" s="54">
        <v>16.567599999999999</v>
      </c>
      <c r="I212" s="55"/>
      <c r="J212" s="56">
        <f t="shared" si="38"/>
        <v>0</v>
      </c>
      <c r="K212" s="56">
        <f t="shared" si="38"/>
        <v>0</v>
      </c>
      <c r="M212" s="27" t="str">
        <f t="shared" si="41"/>
        <v>BTM0077</v>
      </c>
      <c r="N212" s="32">
        <f>VLOOKUP(M212,[1]Nakupna20230622!$B$3:$H$428,3,FALSE)</f>
        <v>5.93</v>
      </c>
      <c r="O212" s="33">
        <f t="shared" si="42"/>
        <v>1.2900505902192243</v>
      </c>
      <c r="P212" s="34">
        <f t="shared" si="43"/>
        <v>11.86</v>
      </c>
      <c r="Q212" s="34">
        <f t="shared" si="44"/>
        <v>14.469199999999999</v>
      </c>
      <c r="R212" s="35">
        <f t="shared" si="39"/>
        <v>1</v>
      </c>
      <c r="S212" s="57">
        <f t="shared" si="40"/>
        <v>14.530600000000002</v>
      </c>
      <c r="T212" s="57">
        <f t="shared" si="45"/>
        <v>17.727332000000001</v>
      </c>
      <c r="U212" s="58">
        <v>13.58</v>
      </c>
      <c r="V212" s="33">
        <f t="shared" si="46"/>
        <v>1.2900505902192243</v>
      </c>
    </row>
    <row r="213" spans="1:23" ht="49.5" customHeight="1">
      <c r="A213" s="27">
        <v>207</v>
      </c>
      <c r="B213" s="27" t="s">
        <v>967</v>
      </c>
      <c r="C213" s="51" t="s">
        <v>969</v>
      </c>
      <c r="D213" s="38" t="str">
        <f t="shared" si="49"/>
        <v>BTM0085</v>
      </c>
      <c r="E213" s="64" t="s">
        <v>968</v>
      </c>
      <c r="F213" s="64" t="s">
        <v>1766</v>
      </c>
      <c r="G213" s="53">
        <v>13.88</v>
      </c>
      <c r="H213" s="54">
        <v>16.933599999999998</v>
      </c>
      <c r="I213" s="55"/>
      <c r="J213" s="56">
        <f t="shared" si="38"/>
        <v>0</v>
      </c>
      <c r="K213" s="56">
        <f t="shared" si="38"/>
        <v>0</v>
      </c>
      <c r="M213" s="27" t="str">
        <f t="shared" si="41"/>
        <v>BTM0085</v>
      </c>
      <c r="N213" s="32">
        <f>VLOOKUP(M213,[1]Nakupna20230622!$B$3:$H$428,3,FALSE)</f>
        <v>5.99</v>
      </c>
      <c r="O213" s="33">
        <f t="shared" si="42"/>
        <v>1.317195325542571</v>
      </c>
      <c r="P213" s="34">
        <f t="shared" si="43"/>
        <v>11.98</v>
      </c>
      <c r="Q213" s="34">
        <f t="shared" si="44"/>
        <v>14.615600000000001</v>
      </c>
      <c r="R213" s="35">
        <f t="shared" si="39"/>
        <v>1</v>
      </c>
      <c r="S213" s="57">
        <f t="shared" si="40"/>
        <v>14.851600000000001</v>
      </c>
      <c r="T213" s="57">
        <f t="shared" si="45"/>
        <v>18.118952</v>
      </c>
      <c r="U213" s="58">
        <v>13.88</v>
      </c>
      <c r="V213" s="33">
        <f t="shared" si="46"/>
        <v>1.317195325542571</v>
      </c>
    </row>
    <row r="214" spans="1:23" ht="49.5" customHeight="1">
      <c r="A214" s="27">
        <v>208</v>
      </c>
      <c r="B214" s="27" t="s">
        <v>970</v>
      </c>
      <c r="C214" s="51" t="s">
        <v>972</v>
      </c>
      <c r="D214" s="38" t="str">
        <f t="shared" si="49"/>
        <v>BTM0089</v>
      </c>
      <c r="E214" s="64" t="s">
        <v>1767</v>
      </c>
      <c r="F214" s="64"/>
      <c r="G214" s="53">
        <v>11.45</v>
      </c>
      <c r="H214" s="54">
        <v>13.968999999999999</v>
      </c>
      <c r="I214" s="55"/>
      <c r="J214" s="56">
        <f t="shared" si="38"/>
        <v>0</v>
      </c>
      <c r="K214" s="56">
        <f t="shared" si="38"/>
        <v>0</v>
      </c>
      <c r="M214" s="27" t="str">
        <f t="shared" si="41"/>
        <v>BTM0089</v>
      </c>
      <c r="N214" s="32">
        <f>VLOOKUP(M214,[1]Nakupna20230622!$B$3:$H$428,3,FALSE)</f>
        <v>5.19</v>
      </c>
      <c r="O214" s="33">
        <f t="shared" si="42"/>
        <v>1.2061657032755295</v>
      </c>
      <c r="P214" s="34">
        <f t="shared" si="43"/>
        <v>10.38</v>
      </c>
      <c r="Q214" s="34">
        <f t="shared" si="44"/>
        <v>12.663600000000001</v>
      </c>
      <c r="R214" s="35">
        <f t="shared" si="39"/>
        <v>1</v>
      </c>
      <c r="S214" s="57">
        <f t="shared" si="40"/>
        <v>12.2515</v>
      </c>
      <c r="T214" s="57">
        <f t="shared" si="45"/>
        <v>14.94683</v>
      </c>
      <c r="U214" s="58">
        <v>11.45</v>
      </c>
      <c r="V214" s="33">
        <f t="shared" si="46"/>
        <v>1.2061657032755295</v>
      </c>
    </row>
    <row r="215" spans="1:23" ht="45" customHeight="1">
      <c r="A215" s="27">
        <v>209</v>
      </c>
      <c r="B215" s="27" t="s">
        <v>973</v>
      </c>
      <c r="C215" s="51" t="s">
        <v>975</v>
      </c>
      <c r="D215" s="38" t="str">
        <f t="shared" si="49"/>
        <v>BTM0069</v>
      </c>
      <c r="E215" s="64" t="s">
        <v>974</v>
      </c>
      <c r="F215" s="64" t="s">
        <v>1768</v>
      </c>
      <c r="G215" s="53">
        <v>19.211538461538499</v>
      </c>
      <c r="H215" s="54">
        <v>23.438076923076899</v>
      </c>
      <c r="I215" s="55"/>
      <c r="J215" s="56">
        <f t="shared" si="38"/>
        <v>0</v>
      </c>
      <c r="K215" s="56">
        <f t="shared" si="38"/>
        <v>0</v>
      </c>
      <c r="M215" s="27" t="str">
        <f t="shared" si="41"/>
        <v>BTM0069</v>
      </c>
      <c r="N215" s="32">
        <f>VLOOKUP(M215,[1]Nakupna20230622!$B$3:$H$428,3,FALSE)</f>
        <v>9.99</v>
      </c>
      <c r="O215" s="33">
        <f t="shared" si="42"/>
        <v>0.92307692307692679</v>
      </c>
      <c r="P215" s="34">
        <f t="shared" si="43"/>
        <v>19.98</v>
      </c>
      <c r="Q215" s="34">
        <f t="shared" si="44"/>
        <v>24.375599999999999</v>
      </c>
      <c r="R215" s="35">
        <f t="shared" si="39"/>
        <v>1</v>
      </c>
      <c r="S215" s="57">
        <f t="shared" si="40"/>
        <v>20.556346153846196</v>
      </c>
      <c r="T215" s="57">
        <f t="shared" si="45"/>
        <v>25.078742307692359</v>
      </c>
      <c r="U215" s="58">
        <v>19.98</v>
      </c>
      <c r="V215" s="33">
        <f t="shared" si="46"/>
        <v>1</v>
      </c>
    </row>
    <row r="216" spans="1:23" ht="54.75" customHeight="1">
      <c r="A216" s="27">
        <v>210</v>
      </c>
      <c r="B216" s="27" t="s">
        <v>976</v>
      </c>
      <c r="C216" s="51" t="s">
        <v>978</v>
      </c>
      <c r="D216" s="38" t="str">
        <f t="shared" si="49"/>
        <v>BTM0070</v>
      </c>
      <c r="E216" s="64" t="s">
        <v>977</v>
      </c>
      <c r="F216" s="64" t="s">
        <v>1769</v>
      </c>
      <c r="G216" s="53">
        <v>36.519230769230802</v>
      </c>
      <c r="H216" s="54">
        <v>44.553461538461498</v>
      </c>
      <c r="I216" s="55"/>
      <c r="J216" s="56">
        <f t="shared" si="38"/>
        <v>0</v>
      </c>
      <c r="K216" s="56">
        <f t="shared" si="38"/>
        <v>0</v>
      </c>
      <c r="M216" s="27" t="str">
        <f t="shared" si="41"/>
        <v>BTM0070</v>
      </c>
      <c r="N216" s="32">
        <f>VLOOKUP(M216,[1]Nakupna20230622!$B$3:$H$428,3,FALSE)</f>
        <v>18.989999999999998</v>
      </c>
      <c r="O216" s="33">
        <f t="shared" si="42"/>
        <v>0.92307692307692502</v>
      </c>
      <c r="P216" s="34">
        <f t="shared" si="43"/>
        <v>37.979999999999997</v>
      </c>
      <c r="Q216" s="34">
        <f t="shared" si="44"/>
        <v>46.335599999999992</v>
      </c>
      <c r="R216" s="35">
        <f t="shared" si="39"/>
        <v>1</v>
      </c>
      <c r="S216" s="57">
        <f t="shared" si="40"/>
        <v>39.075576923076959</v>
      </c>
      <c r="T216" s="57">
        <f t="shared" si="45"/>
        <v>47.672203846153892</v>
      </c>
      <c r="U216" s="58">
        <v>37.979999999999997</v>
      </c>
      <c r="V216" s="33">
        <f t="shared" si="46"/>
        <v>1</v>
      </c>
      <c r="W216" s="27" t="s">
        <v>26</v>
      </c>
    </row>
    <row r="217" spans="1:23" ht="60" customHeight="1">
      <c r="A217" s="27">
        <v>211</v>
      </c>
      <c r="B217" s="27" t="s">
        <v>979</v>
      </c>
      <c r="C217" s="51" t="s">
        <v>981</v>
      </c>
      <c r="D217" s="38" t="str">
        <f t="shared" si="49"/>
        <v>BTM0070-1</v>
      </c>
      <c r="E217" s="73" t="s">
        <v>1770</v>
      </c>
      <c r="F217" s="64" t="s">
        <v>1771</v>
      </c>
      <c r="G217" s="53">
        <v>49.673076923076898</v>
      </c>
      <c r="H217" s="54">
        <v>60.6011538461538</v>
      </c>
      <c r="I217" s="55"/>
      <c r="J217" s="56">
        <f t="shared" si="38"/>
        <v>0</v>
      </c>
      <c r="K217" s="56">
        <f t="shared" si="38"/>
        <v>0</v>
      </c>
      <c r="M217" s="27" t="str">
        <f t="shared" si="41"/>
        <v>BTM0070-1</v>
      </c>
      <c r="N217" s="32">
        <f>VLOOKUP(M217,[1]Nakupna20230622!$B$3:$H$428,3,FALSE)</f>
        <v>25.83</v>
      </c>
      <c r="O217" s="33">
        <f t="shared" si="42"/>
        <v>0.92307692307692224</v>
      </c>
      <c r="P217" s="34">
        <f t="shared" si="43"/>
        <v>51.66</v>
      </c>
      <c r="Q217" s="34">
        <f t="shared" si="44"/>
        <v>63.025199999999991</v>
      </c>
      <c r="R217" s="35">
        <f t="shared" si="39"/>
        <v>1</v>
      </c>
      <c r="S217" s="57">
        <f t="shared" si="40"/>
        <v>53.150192307692286</v>
      </c>
      <c r="T217" s="57">
        <f t="shared" si="45"/>
        <v>64.843234615384588</v>
      </c>
      <c r="U217" s="58">
        <f t="shared" si="47"/>
        <v>53.150192307692286</v>
      </c>
      <c r="V217" s="33">
        <f t="shared" si="46"/>
        <v>1.057692307692307</v>
      </c>
    </row>
    <row r="218" spans="1:23" ht="60.75" customHeight="1">
      <c r="A218" s="27">
        <v>212</v>
      </c>
      <c r="B218" s="27" t="s">
        <v>982</v>
      </c>
      <c r="C218" s="51" t="s">
        <v>984</v>
      </c>
      <c r="D218" s="38" t="str">
        <f t="shared" si="49"/>
        <v>BTM0071</v>
      </c>
      <c r="E218" s="73" t="s">
        <v>983</v>
      </c>
      <c r="F218" s="73" t="s">
        <v>1772</v>
      </c>
      <c r="G218" s="53">
        <v>36.519230769230802</v>
      </c>
      <c r="H218" s="54">
        <v>44.553461538461498</v>
      </c>
      <c r="I218" s="55"/>
      <c r="J218" s="56">
        <f t="shared" si="38"/>
        <v>0</v>
      </c>
      <c r="K218" s="56">
        <f t="shared" si="38"/>
        <v>0</v>
      </c>
      <c r="M218" s="27" t="str">
        <f t="shared" si="41"/>
        <v>BTM0071</v>
      </c>
      <c r="N218" s="32">
        <f>VLOOKUP(M218,[1]Nakupna20230622!$B$3:$H$428,3,FALSE)</f>
        <v>18.989999999999998</v>
      </c>
      <c r="O218" s="33">
        <f t="shared" si="42"/>
        <v>0.92307692307692502</v>
      </c>
      <c r="P218" s="34">
        <f t="shared" si="43"/>
        <v>37.979999999999997</v>
      </c>
      <c r="Q218" s="34">
        <f t="shared" si="44"/>
        <v>46.335599999999992</v>
      </c>
      <c r="R218" s="35">
        <f t="shared" si="39"/>
        <v>1</v>
      </c>
      <c r="S218" s="57">
        <f t="shared" si="40"/>
        <v>39.075576923076959</v>
      </c>
      <c r="T218" s="57">
        <f t="shared" si="45"/>
        <v>47.672203846153892</v>
      </c>
      <c r="U218" s="58">
        <f t="shared" si="47"/>
        <v>39.075576923076959</v>
      </c>
      <c r="V218" s="33">
        <f t="shared" si="46"/>
        <v>1.0576923076923097</v>
      </c>
    </row>
    <row r="219" spans="1:23" ht="58.5" customHeight="1">
      <c r="A219" s="27">
        <v>213</v>
      </c>
      <c r="B219" s="27" t="s">
        <v>985</v>
      </c>
      <c r="C219" s="51" t="s">
        <v>987</v>
      </c>
      <c r="D219" s="38" t="str">
        <f t="shared" si="49"/>
        <v>BTM0071-1</v>
      </c>
      <c r="E219" s="59" t="s">
        <v>1773</v>
      </c>
      <c r="F219" s="73" t="s">
        <v>1774</v>
      </c>
      <c r="G219" s="53">
        <v>46.519230769230802</v>
      </c>
      <c r="H219" s="54">
        <v>56.753461538461501</v>
      </c>
      <c r="I219" s="55"/>
      <c r="J219" s="56">
        <f t="shared" si="38"/>
        <v>0</v>
      </c>
      <c r="K219" s="56">
        <f t="shared" si="38"/>
        <v>0</v>
      </c>
      <c r="M219" s="27" t="str">
        <f t="shared" si="41"/>
        <v>BTM0071-1</v>
      </c>
      <c r="N219" s="32">
        <f>VLOOKUP(M219,[1]Nakupna20230622!$B$3:$H$428,3,FALSE)</f>
        <v>24.19</v>
      </c>
      <c r="O219" s="33">
        <f t="shared" si="42"/>
        <v>0.92307692307692435</v>
      </c>
      <c r="P219" s="34">
        <f t="shared" si="43"/>
        <v>48.38</v>
      </c>
      <c r="Q219" s="34">
        <f t="shared" si="44"/>
        <v>59.023600000000002</v>
      </c>
      <c r="R219" s="35">
        <f t="shared" si="39"/>
        <v>1</v>
      </c>
      <c r="S219" s="57">
        <f t="shared" si="40"/>
        <v>49.775576923076962</v>
      </c>
      <c r="T219" s="57">
        <f t="shared" si="45"/>
        <v>60.726203846153894</v>
      </c>
      <c r="U219" s="58">
        <f t="shared" si="47"/>
        <v>49.775576923076962</v>
      </c>
      <c r="V219" s="33">
        <f t="shared" si="46"/>
        <v>1.0576923076923093</v>
      </c>
    </row>
    <row r="220" spans="1:23" ht="66.75" customHeight="1">
      <c r="A220" s="27">
        <v>214</v>
      </c>
      <c r="B220" s="27" t="s">
        <v>988</v>
      </c>
      <c r="C220" s="51" t="s">
        <v>990</v>
      </c>
      <c r="D220" s="38" t="str">
        <f t="shared" si="49"/>
        <v>BTM0072</v>
      </c>
      <c r="E220" s="59" t="s">
        <v>989</v>
      </c>
      <c r="F220" s="59" t="s">
        <v>1775</v>
      </c>
      <c r="G220" s="53">
        <v>36.519230769230802</v>
      </c>
      <c r="H220" s="54">
        <v>44.553461538461498</v>
      </c>
      <c r="I220" s="55"/>
      <c r="J220" s="56">
        <f t="shared" si="38"/>
        <v>0</v>
      </c>
      <c r="K220" s="56">
        <f t="shared" si="38"/>
        <v>0</v>
      </c>
      <c r="M220" s="27" t="str">
        <f t="shared" si="41"/>
        <v>BTM0072</v>
      </c>
      <c r="N220" s="32">
        <f>VLOOKUP(M220,[1]Nakupna20230622!$B$3:$H$428,3,FALSE)</f>
        <v>18.989999999999998</v>
      </c>
      <c r="O220" s="33">
        <f t="shared" si="42"/>
        <v>0.92307692307692502</v>
      </c>
      <c r="P220" s="34">
        <f t="shared" si="43"/>
        <v>37.979999999999997</v>
      </c>
      <c r="Q220" s="34">
        <f t="shared" si="44"/>
        <v>46.335599999999992</v>
      </c>
      <c r="R220" s="35">
        <f t="shared" si="39"/>
        <v>1</v>
      </c>
      <c r="S220" s="57">
        <f t="shared" si="40"/>
        <v>39.075576923076959</v>
      </c>
      <c r="T220" s="57">
        <f t="shared" si="45"/>
        <v>47.672203846153892</v>
      </c>
      <c r="U220" s="58">
        <f t="shared" si="47"/>
        <v>39.075576923076959</v>
      </c>
      <c r="V220" s="33">
        <f t="shared" si="46"/>
        <v>1.0576923076923097</v>
      </c>
    </row>
    <row r="221" spans="1:23" ht="54" customHeight="1">
      <c r="A221" s="27">
        <v>215</v>
      </c>
      <c r="B221" s="27" t="s">
        <v>991</v>
      </c>
      <c r="C221" s="51" t="s">
        <v>993</v>
      </c>
      <c r="D221" s="38" t="str">
        <f t="shared" si="49"/>
        <v>BTM0072-1</v>
      </c>
      <c r="E221" s="64" t="s">
        <v>1776</v>
      </c>
      <c r="F221" s="73" t="s">
        <v>1777</v>
      </c>
      <c r="G221" s="53">
        <v>46.461538461538503</v>
      </c>
      <c r="H221" s="54">
        <v>56.683076923076896</v>
      </c>
      <c r="I221" s="55"/>
      <c r="J221" s="56">
        <f t="shared" si="38"/>
        <v>0</v>
      </c>
      <c r="K221" s="56">
        <f t="shared" si="38"/>
        <v>0</v>
      </c>
      <c r="M221" s="27" t="str">
        <f t="shared" si="41"/>
        <v>BTM0072-1</v>
      </c>
      <c r="N221" s="32">
        <f>VLOOKUP(M221,[1]Nakupna20230622!$B$3:$H$428,3,FALSE)</f>
        <v>24.16</v>
      </c>
      <c r="O221" s="33">
        <f t="shared" si="42"/>
        <v>0.92307692307692479</v>
      </c>
      <c r="P221" s="34">
        <f t="shared" si="43"/>
        <v>48.32</v>
      </c>
      <c r="Q221" s="34">
        <f t="shared" si="44"/>
        <v>58.950400000000002</v>
      </c>
      <c r="R221" s="35">
        <f t="shared" si="39"/>
        <v>1</v>
      </c>
      <c r="S221" s="57">
        <f t="shared" si="40"/>
        <v>49.713846153846198</v>
      </c>
      <c r="T221" s="57">
        <f t="shared" si="45"/>
        <v>60.650892307692359</v>
      </c>
      <c r="U221" s="58">
        <f t="shared" si="47"/>
        <v>49.713846153846198</v>
      </c>
      <c r="V221" s="33">
        <f t="shared" si="46"/>
        <v>1.0576923076923095</v>
      </c>
    </row>
    <row r="222" spans="1:23" ht="63" customHeight="1">
      <c r="A222" s="27">
        <v>216</v>
      </c>
      <c r="B222" s="27" t="s">
        <v>994</v>
      </c>
      <c r="C222" s="51" t="s">
        <v>996</v>
      </c>
      <c r="D222" s="38" t="str">
        <f t="shared" si="49"/>
        <v>BTM0073</v>
      </c>
      <c r="E222" s="64" t="s">
        <v>995</v>
      </c>
      <c r="F222" s="59" t="s">
        <v>1778</v>
      </c>
      <c r="G222" s="53">
        <v>36.519230769230802</v>
      </c>
      <c r="H222" s="54">
        <v>44.553461538461498</v>
      </c>
      <c r="I222" s="55"/>
      <c r="J222" s="56">
        <f t="shared" si="38"/>
        <v>0</v>
      </c>
      <c r="K222" s="56">
        <f t="shared" si="38"/>
        <v>0</v>
      </c>
      <c r="M222" s="27" t="str">
        <f t="shared" si="41"/>
        <v>BTM0073</v>
      </c>
      <c r="N222" s="32">
        <f>VLOOKUP(M222,[1]Nakupna20230622!$B$3:$H$428,3,FALSE)</f>
        <v>18.989999999999998</v>
      </c>
      <c r="O222" s="33">
        <f t="shared" si="42"/>
        <v>0.92307692307692502</v>
      </c>
      <c r="P222" s="34">
        <f t="shared" si="43"/>
        <v>37.979999999999997</v>
      </c>
      <c r="Q222" s="34">
        <f t="shared" si="44"/>
        <v>46.335599999999992</v>
      </c>
      <c r="R222" s="35">
        <f t="shared" si="39"/>
        <v>1</v>
      </c>
      <c r="S222" s="57">
        <f t="shared" si="40"/>
        <v>39.075576923076959</v>
      </c>
      <c r="T222" s="57">
        <f t="shared" si="45"/>
        <v>47.672203846153892</v>
      </c>
      <c r="U222" s="58">
        <f t="shared" si="47"/>
        <v>39.075576923076959</v>
      </c>
      <c r="V222" s="33">
        <f t="shared" si="46"/>
        <v>1.0576923076923097</v>
      </c>
    </row>
    <row r="223" spans="1:23" ht="57" customHeight="1">
      <c r="A223" s="27">
        <v>217</v>
      </c>
      <c r="B223" s="27" t="s">
        <v>997</v>
      </c>
      <c r="C223" s="51" t="s">
        <v>999</v>
      </c>
      <c r="D223" s="38" t="str">
        <f t="shared" si="49"/>
        <v>BTM0073-1</v>
      </c>
      <c r="E223" s="64" t="s">
        <v>1779</v>
      </c>
      <c r="F223" s="73" t="s">
        <v>1780</v>
      </c>
      <c r="G223" s="53">
        <v>49.673076923076898</v>
      </c>
      <c r="H223" s="54">
        <v>60.6011538461538</v>
      </c>
      <c r="I223" s="55"/>
      <c r="J223" s="56">
        <f t="shared" si="38"/>
        <v>0</v>
      </c>
      <c r="K223" s="56">
        <f t="shared" si="38"/>
        <v>0</v>
      </c>
      <c r="M223" s="27" t="str">
        <f t="shared" si="41"/>
        <v>BTM0073-1</v>
      </c>
      <c r="N223" s="32">
        <f>VLOOKUP(M223,[1]Nakupna20230622!$B$3:$H$428,3,FALSE)</f>
        <v>25.83</v>
      </c>
      <c r="O223" s="33">
        <f t="shared" si="42"/>
        <v>0.92307692307692224</v>
      </c>
      <c r="P223" s="34">
        <f t="shared" si="43"/>
        <v>51.66</v>
      </c>
      <c r="Q223" s="34">
        <f t="shared" si="44"/>
        <v>63.025199999999991</v>
      </c>
      <c r="R223" s="35">
        <f t="shared" si="39"/>
        <v>1</v>
      </c>
      <c r="S223" s="57">
        <f t="shared" si="40"/>
        <v>53.150192307692286</v>
      </c>
      <c r="T223" s="57">
        <f t="shared" si="45"/>
        <v>64.843234615384588</v>
      </c>
      <c r="U223" s="58">
        <f t="shared" si="47"/>
        <v>53.150192307692286</v>
      </c>
      <c r="V223" s="33">
        <f t="shared" si="46"/>
        <v>1.057692307692307</v>
      </c>
    </row>
    <row r="224" spans="1:23" ht="49.5" customHeight="1">
      <c r="A224" s="27">
        <v>218</v>
      </c>
      <c r="B224" s="27" t="s">
        <v>1000</v>
      </c>
      <c r="C224" s="51" t="s">
        <v>1002</v>
      </c>
      <c r="D224" s="38" t="str">
        <f t="shared" si="49"/>
        <v>BTM0074</v>
      </c>
      <c r="E224" s="64" t="s">
        <v>1001</v>
      </c>
      <c r="F224" s="64"/>
      <c r="G224" s="53">
        <v>41.653846153846203</v>
      </c>
      <c r="H224" s="54">
        <v>50.817692307692298</v>
      </c>
      <c r="I224" s="55"/>
      <c r="J224" s="56">
        <f t="shared" si="38"/>
        <v>0</v>
      </c>
      <c r="K224" s="56">
        <f t="shared" si="38"/>
        <v>0</v>
      </c>
      <c r="M224" s="27" t="str">
        <f t="shared" si="41"/>
        <v>BTM0074</v>
      </c>
      <c r="N224" s="32">
        <f>VLOOKUP(M224,[1]Nakupna20230622!$B$3:$H$428,3,FALSE)</f>
        <v>21.66</v>
      </c>
      <c r="O224" s="33">
        <f t="shared" si="42"/>
        <v>0.92307692307692535</v>
      </c>
      <c r="P224" s="34">
        <f t="shared" si="43"/>
        <v>43.32</v>
      </c>
      <c r="Q224" s="34">
        <f t="shared" si="44"/>
        <v>52.8504</v>
      </c>
      <c r="R224" s="35">
        <f t="shared" si="39"/>
        <v>1</v>
      </c>
      <c r="S224" s="57">
        <f t="shared" si="40"/>
        <v>44.569615384615439</v>
      </c>
      <c r="T224" s="57">
        <f t="shared" si="45"/>
        <v>54.374930769230836</v>
      </c>
      <c r="U224" s="58">
        <f t="shared" si="47"/>
        <v>44.569615384615439</v>
      </c>
      <c r="V224" s="33">
        <f t="shared" si="46"/>
        <v>1.0576923076923102</v>
      </c>
    </row>
    <row r="225" spans="1:22" ht="56.25" customHeight="1">
      <c r="A225" s="27">
        <v>219</v>
      </c>
      <c r="B225" s="27" t="s">
        <v>1003</v>
      </c>
      <c r="C225" s="51" t="s">
        <v>1005</v>
      </c>
      <c r="D225" s="38" t="str">
        <f t="shared" si="49"/>
        <v>BTM0075</v>
      </c>
      <c r="E225" s="64" t="s">
        <v>1004</v>
      </c>
      <c r="F225" s="64" t="s">
        <v>1781</v>
      </c>
      <c r="G225" s="53">
        <v>95.826923076923094</v>
      </c>
      <c r="H225" s="54">
        <v>116.908846153846</v>
      </c>
      <c r="I225" s="55"/>
      <c r="J225" s="56">
        <f t="shared" si="38"/>
        <v>0</v>
      </c>
      <c r="K225" s="56">
        <f t="shared" si="38"/>
        <v>0</v>
      </c>
      <c r="M225" s="27" t="str">
        <f t="shared" si="41"/>
        <v>BTM0075</v>
      </c>
      <c r="N225" s="32">
        <f>VLOOKUP(M225,[1]Nakupna20230622!$B$3:$H$428,3,FALSE)</f>
        <v>49.83</v>
      </c>
      <c r="O225" s="33">
        <f t="shared" si="42"/>
        <v>0.92307692307692346</v>
      </c>
      <c r="P225" s="34">
        <f t="shared" si="43"/>
        <v>99.66</v>
      </c>
      <c r="Q225" s="34">
        <f t="shared" si="44"/>
        <v>121.58519999999999</v>
      </c>
      <c r="R225" s="35">
        <f t="shared" si="39"/>
        <v>1</v>
      </c>
      <c r="S225" s="57">
        <f t="shared" si="40"/>
        <v>102.53480769230772</v>
      </c>
      <c r="T225" s="57">
        <f t="shared" si="45"/>
        <v>125.09246538461542</v>
      </c>
      <c r="U225" s="58">
        <f t="shared" si="47"/>
        <v>102.53480769230772</v>
      </c>
      <c r="V225" s="33">
        <f t="shared" si="46"/>
        <v>1.0576923076923084</v>
      </c>
    </row>
    <row r="226" spans="1:22" ht="47.25" customHeight="1">
      <c r="A226" s="27">
        <v>220</v>
      </c>
      <c r="B226" s="61" t="s">
        <v>1062</v>
      </c>
      <c r="C226" s="51" t="s">
        <v>1064</v>
      </c>
      <c r="D226" s="38" t="str">
        <f t="shared" si="49"/>
        <v>BTB001</v>
      </c>
      <c r="E226" s="64" t="s">
        <v>1063</v>
      </c>
      <c r="F226" s="59" t="s">
        <v>1782</v>
      </c>
      <c r="G226" s="53">
        <v>98.14</v>
      </c>
      <c r="H226" s="54">
        <v>119.7308</v>
      </c>
      <c r="I226" s="55"/>
      <c r="J226" s="56">
        <f t="shared" si="38"/>
        <v>0</v>
      </c>
      <c r="K226" s="56">
        <f t="shared" si="38"/>
        <v>0</v>
      </c>
      <c r="M226" s="27" t="str">
        <f t="shared" si="41"/>
        <v>BTB001</v>
      </c>
      <c r="N226" s="32">
        <f>VLOOKUP(M226,[1]Nakupna20230622!$B$3:$H$428,3,FALSE)</f>
        <v>49.99</v>
      </c>
      <c r="O226" s="33">
        <f t="shared" si="42"/>
        <v>0.96319263852770542</v>
      </c>
      <c r="P226" s="34">
        <f t="shared" si="43"/>
        <v>99.98</v>
      </c>
      <c r="Q226" s="34">
        <f t="shared" si="44"/>
        <v>121.9756</v>
      </c>
      <c r="R226" s="35">
        <f t="shared" si="39"/>
        <v>1</v>
      </c>
      <c r="S226" s="57">
        <f t="shared" si="40"/>
        <v>105.00980000000001</v>
      </c>
      <c r="T226" s="57">
        <f t="shared" si="45"/>
        <v>128.11195600000002</v>
      </c>
      <c r="U226" s="58">
        <f t="shared" si="47"/>
        <v>105.00980000000001</v>
      </c>
      <c r="V226" s="33">
        <f t="shared" si="46"/>
        <v>1.1006161232246452</v>
      </c>
    </row>
    <row r="227" spans="1:22" ht="45.75" customHeight="1">
      <c r="A227" s="27">
        <v>221</v>
      </c>
      <c r="B227" s="61" t="s">
        <v>1068</v>
      </c>
      <c r="C227" s="51" t="s">
        <v>1070</v>
      </c>
      <c r="D227" s="38" t="str">
        <f t="shared" si="49"/>
        <v>BTB002-1</v>
      </c>
      <c r="E227" s="59" t="s">
        <v>1069</v>
      </c>
      <c r="F227" s="64" t="s">
        <v>1783</v>
      </c>
      <c r="G227" s="53">
        <v>16.23</v>
      </c>
      <c r="H227" s="54">
        <v>19.800599999999999</v>
      </c>
      <c r="I227" s="55"/>
      <c r="J227" s="56">
        <f t="shared" si="38"/>
        <v>0</v>
      </c>
      <c r="K227" s="56">
        <f t="shared" si="38"/>
        <v>0</v>
      </c>
      <c r="M227" s="27" t="str">
        <f t="shared" si="41"/>
        <v>BTB002-1</v>
      </c>
      <c r="N227" s="32">
        <f>VLOOKUP(M227,[1]Nakupna20230622!$B$3:$H$428,3,FALSE)</f>
        <v>7.52</v>
      </c>
      <c r="O227" s="33">
        <f t="shared" si="42"/>
        <v>1.158244680851064</v>
      </c>
      <c r="P227" s="34">
        <f t="shared" si="43"/>
        <v>15.04</v>
      </c>
      <c r="Q227" s="34">
        <f t="shared" si="44"/>
        <v>18.348799999999997</v>
      </c>
      <c r="R227" s="35">
        <f t="shared" si="39"/>
        <v>1</v>
      </c>
      <c r="S227" s="57">
        <f t="shared" si="40"/>
        <v>17.366100000000003</v>
      </c>
      <c r="T227" s="57">
        <f t="shared" si="45"/>
        <v>21.186642000000003</v>
      </c>
      <c r="U227" s="58">
        <f t="shared" si="47"/>
        <v>17.366100000000003</v>
      </c>
      <c r="V227" s="33">
        <f t="shared" si="46"/>
        <v>1.3093218085106388</v>
      </c>
    </row>
    <row r="228" spans="1:22" ht="47.25" customHeight="1">
      <c r="A228" s="27">
        <v>222</v>
      </c>
      <c r="B228" s="61" t="s">
        <v>1074</v>
      </c>
      <c r="C228" s="51" t="s">
        <v>1076</v>
      </c>
      <c r="D228" s="38" t="str">
        <f t="shared" si="49"/>
        <v>BTB003-1</v>
      </c>
      <c r="E228" s="64" t="s">
        <v>1075</v>
      </c>
      <c r="F228" s="59" t="s">
        <v>1784</v>
      </c>
      <c r="G228" s="53">
        <v>23.23</v>
      </c>
      <c r="H228" s="54">
        <v>28.340599999999998</v>
      </c>
      <c r="I228" s="55"/>
      <c r="J228" s="56">
        <f t="shared" si="38"/>
        <v>0</v>
      </c>
      <c r="K228" s="56">
        <f t="shared" si="38"/>
        <v>0</v>
      </c>
      <c r="M228" s="27" t="str">
        <f t="shared" si="41"/>
        <v>BTB003-1</v>
      </c>
      <c r="N228" s="32">
        <f>VLOOKUP(M228,[1]Nakupna20230622!$B$3:$H$428,3,FALSE)</f>
        <v>11.79</v>
      </c>
      <c r="O228" s="33">
        <f t="shared" si="42"/>
        <v>0.97031382527565746</v>
      </c>
      <c r="P228" s="34">
        <f t="shared" si="43"/>
        <v>23.58</v>
      </c>
      <c r="Q228" s="34">
        <f t="shared" si="44"/>
        <v>28.767599999999998</v>
      </c>
      <c r="R228" s="35">
        <f t="shared" si="39"/>
        <v>1</v>
      </c>
      <c r="S228" s="57">
        <f t="shared" si="40"/>
        <v>24.856100000000001</v>
      </c>
      <c r="T228" s="57">
        <f t="shared" si="45"/>
        <v>30.324442000000001</v>
      </c>
      <c r="U228" s="58">
        <f t="shared" si="47"/>
        <v>24.856100000000001</v>
      </c>
      <c r="V228" s="33">
        <f t="shared" si="46"/>
        <v>1.1082357930449536</v>
      </c>
    </row>
    <row r="229" spans="1:22" ht="42.75" customHeight="1">
      <c r="A229" s="27">
        <v>223</v>
      </c>
      <c r="B229" s="61" t="s">
        <v>1080</v>
      </c>
      <c r="C229" s="51" t="s">
        <v>1082</v>
      </c>
      <c r="D229" s="38" t="str">
        <f t="shared" si="49"/>
        <v>BTB004</v>
      </c>
      <c r="E229" s="59" t="s">
        <v>1785</v>
      </c>
      <c r="F229" s="64" t="s">
        <v>1786</v>
      </c>
      <c r="G229" s="53">
        <v>7.0409836065573801</v>
      </c>
      <c r="H229" s="54">
        <v>8.59</v>
      </c>
      <c r="I229" s="55"/>
      <c r="J229" s="56">
        <f t="shared" si="38"/>
        <v>0</v>
      </c>
      <c r="K229" s="56">
        <f t="shared" si="38"/>
        <v>0</v>
      </c>
      <c r="M229" s="27" t="str">
        <f t="shared" si="41"/>
        <v>BTB004</v>
      </c>
      <c r="N229" s="32">
        <f>VLOOKUP(M229,[1]Nakupna20230622!$B$3:$H$428,3,FALSE)</f>
        <v>2.4300000000000002</v>
      </c>
      <c r="O229" s="33">
        <f t="shared" si="42"/>
        <v>1.8975241179248474</v>
      </c>
      <c r="P229" s="34">
        <f t="shared" si="43"/>
        <v>4.8600000000000003</v>
      </c>
      <c r="Q229" s="34">
        <f t="shared" si="44"/>
        <v>5.9292000000000007</v>
      </c>
      <c r="R229" s="35">
        <f t="shared" si="39"/>
        <v>1</v>
      </c>
      <c r="S229" s="57">
        <f t="shared" si="40"/>
        <v>7.5338524590163969</v>
      </c>
      <c r="T229" s="57">
        <f t="shared" si="45"/>
        <v>9.1913000000000036</v>
      </c>
      <c r="U229" s="58">
        <f t="shared" si="47"/>
        <v>7.5338524590163969</v>
      </c>
      <c r="V229" s="33">
        <f t="shared" si="46"/>
        <v>2.1003508061795868</v>
      </c>
    </row>
    <row r="230" spans="1:22" ht="43.5" customHeight="1">
      <c r="A230" s="27">
        <v>224</v>
      </c>
      <c r="B230" s="61" t="s">
        <v>1083</v>
      </c>
      <c r="C230" s="51" t="s">
        <v>1085</v>
      </c>
      <c r="D230" s="38" t="str">
        <f t="shared" si="49"/>
        <v>BTB005</v>
      </c>
      <c r="E230" s="64" t="s">
        <v>1084</v>
      </c>
      <c r="F230" s="59" t="s">
        <v>1787</v>
      </c>
      <c r="G230" s="53">
        <v>7.04</v>
      </c>
      <c r="H230" s="54">
        <v>8.5888000000000009</v>
      </c>
      <c r="I230" s="55"/>
      <c r="J230" s="56">
        <f t="shared" si="38"/>
        <v>0</v>
      </c>
      <c r="K230" s="56">
        <f t="shared" si="38"/>
        <v>0</v>
      </c>
      <c r="M230" s="27" t="str">
        <f t="shared" si="41"/>
        <v>BTB005</v>
      </c>
      <c r="N230" s="32">
        <f>VLOOKUP(M230,[1]Nakupna20230622!$B$3:$H$428,3,FALSE)</f>
        <v>2.4300000000000002</v>
      </c>
      <c r="O230" s="33">
        <f t="shared" si="42"/>
        <v>1.8971193415637857</v>
      </c>
      <c r="P230" s="34">
        <f t="shared" si="43"/>
        <v>4.8600000000000003</v>
      </c>
      <c r="Q230" s="34">
        <f t="shared" si="44"/>
        <v>5.9292000000000007</v>
      </c>
      <c r="R230" s="35">
        <f t="shared" si="39"/>
        <v>1</v>
      </c>
      <c r="S230" s="57">
        <f t="shared" si="40"/>
        <v>7.5328000000000008</v>
      </c>
      <c r="T230" s="57">
        <f t="shared" si="45"/>
        <v>9.190016</v>
      </c>
      <c r="U230" s="58">
        <f t="shared" si="47"/>
        <v>7.5328000000000008</v>
      </c>
      <c r="V230" s="33">
        <f t="shared" si="46"/>
        <v>2.099917695473251</v>
      </c>
    </row>
    <row r="231" spans="1:22" ht="44.25" customHeight="1">
      <c r="A231" s="27">
        <v>225</v>
      </c>
      <c r="B231" s="61" t="s">
        <v>1086</v>
      </c>
      <c r="C231" s="51" t="s">
        <v>1088</v>
      </c>
      <c r="D231" s="38" t="str">
        <f t="shared" si="49"/>
        <v>BTB006</v>
      </c>
      <c r="E231" s="59" t="s">
        <v>1087</v>
      </c>
      <c r="F231" s="64" t="s">
        <v>1788</v>
      </c>
      <c r="G231" s="53">
        <v>7.0409836065573801</v>
      </c>
      <c r="H231" s="54">
        <v>8.59</v>
      </c>
      <c r="I231" s="55"/>
      <c r="J231" s="56">
        <f t="shared" si="38"/>
        <v>0</v>
      </c>
      <c r="K231" s="56">
        <f t="shared" si="38"/>
        <v>0</v>
      </c>
      <c r="M231" s="27" t="str">
        <f t="shared" si="41"/>
        <v>BTB006</v>
      </c>
      <c r="N231" s="32">
        <f>VLOOKUP(M231,[1]Nakupna20230622!$B$3:$H$428,3,FALSE)</f>
        <v>2.4300000000000002</v>
      </c>
      <c r="O231" s="33">
        <f t="shared" si="42"/>
        <v>1.8975241179248474</v>
      </c>
      <c r="P231" s="34">
        <f t="shared" si="43"/>
        <v>4.8600000000000003</v>
      </c>
      <c r="Q231" s="34">
        <f t="shared" si="44"/>
        <v>5.9292000000000007</v>
      </c>
      <c r="R231" s="35">
        <f t="shared" si="39"/>
        <v>1</v>
      </c>
      <c r="S231" s="57">
        <f t="shared" si="40"/>
        <v>7.5338524590163969</v>
      </c>
      <c r="T231" s="57">
        <f t="shared" si="45"/>
        <v>9.1913000000000036</v>
      </c>
      <c r="U231" s="58">
        <f t="shared" si="47"/>
        <v>7.5338524590163969</v>
      </c>
      <c r="V231" s="33">
        <f t="shared" si="46"/>
        <v>2.1003508061795868</v>
      </c>
    </row>
    <row r="232" spans="1:22" ht="42" customHeight="1">
      <c r="A232" s="27">
        <v>226</v>
      </c>
      <c r="B232" s="61" t="s">
        <v>1098</v>
      </c>
      <c r="C232" s="51" t="s">
        <v>1100</v>
      </c>
      <c r="D232" s="38" t="str">
        <f t="shared" si="49"/>
        <v>BTB0010</v>
      </c>
      <c r="E232" s="64" t="s">
        <v>1789</v>
      </c>
      <c r="F232" s="64" t="s">
        <v>1790</v>
      </c>
      <c r="G232" s="53">
        <v>7.0409836065573801</v>
      </c>
      <c r="H232" s="54">
        <v>8.59</v>
      </c>
      <c r="I232" s="55"/>
      <c r="J232" s="56">
        <f t="shared" si="38"/>
        <v>0</v>
      </c>
      <c r="K232" s="56">
        <f t="shared" si="38"/>
        <v>0</v>
      </c>
      <c r="M232" s="27" t="str">
        <f t="shared" si="41"/>
        <v>BTB0010</v>
      </c>
      <c r="N232" s="32">
        <f>VLOOKUP(M232,[1]Nakupna20230622!$B$3:$H$428,3,FALSE)</f>
        <v>2.4300000000000002</v>
      </c>
      <c r="O232" s="33">
        <f t="shared" si="42"/>
        <v>1.8975241179248474</v>
      </c>
      <c r="P232" s="34">
        <f t="shared" si="43"/>
        <v>4.8600000000000003</v>
      </c>
      <c r="Q232" s="34">
        <f t="shared" si="44"/>
        <v>5.9292000000000007</v>
      </c>
      <c r="R232" s="35">
        <f t="shared" si="39"/>
        <v>1</v>
      </c>
      <c r="S232" s="57">
        <f t="shared" si="40"/>
        <v>7.5338524590163969</v>
      </c>
      <c r="T232" s="57">
        <f t="shared" si="45"/>
        <v>9.1913000000000036</v>
      </c>
      <c r="U232" s="58">
        <f t="shared" si="47"/>
        <v>7.5338524590163969</v>
      </c>
      <c r="V232" s="33">
        <f t="shared" si="46"/>
        <v>2.1003508061795868</v>
      </c>
    </row>
    <row r="233" spans="1:22" ht="49.5" customHeight="1">
      <c r="A233" s="27">
        <v>227</v>
      </c>
      <c r="B233" s="61" t="s">
        <v>1101</v>
      </c>
      <c r="C233" s="51" t="s">
        <v>1103</v>
      </c>
      <c r="D233" s="38" t="str">
        <f t="shared" si="49"/>
        <v>BTB0011</v>
      </c>
      <c r="E233" s="64" t="s">
        <v>1791</v>
      </c>
      <c r="F233" s="64" t="s">
        <v>1792</v>
      </c>
      <c r="G233" s="53">
        <v>7.0409836065573801</v>
      </c>
      <c r="H233" s="54">
        <v>8.59</v>
      </c>
      <c r="I233" s="55"/>
      <c r="J233" s="56">
        <f t="shared" si="38"/>
        <v>0</v>
      </c>
      <c r="K233" s="56">
        <f t="shared" si="38"/>
        <v>0</v>
      </c>
      <c r="M233" s="27" t="str">
        <f t="shared" si="41"/>
        <v>BTB0011</v>
      </c>
      <c r="N233" s="32">
        <f>VLOOKUP(M233,[1]Nakupna20230622!$B$3:$H$428,3,FALSE)</f>
        <v>2.4300000000000002</v>
      </c>
      <c r="O233" s="33">
        <f t="shared" si="42"/>
        <v>1.8975241179248474</v>
      </c>
      <c r="P233" s="34">
        <f t="shared" si="43"/>
        <v>4.8600000000000003</v>
      </c>
      <c r="Q233" s="34">
        <f t="shared" si="44"/>
        <v>5.9292000000000007</v>
      </c>
      <c r="R233" s="35">
        <f t="shared" si="39"/>
        <v>1</v>
      </c>
      <c r="S233" s="57">
        <f t="shared" si="40"/>
        <v>7.5338524590163969</v>
      </c>
      <c r="T233" s="57">
        <f t="shared" si="45"/>
        <v>9.1913000000000036</v>
      </c>
      <c r="U233" s="58">
        <f t="shared" si="47"/>
        <v>7.5338524590163969</v>
      </c>
      <c r="V233" s="33">
        <f t="shared" si="46"/>
        <v>2.1003508061795868</v>
      </c>
    </row>
    <row r="234" spans="1:22" ht="51.75" customHeight="1">
      <c r="A234" s="27">
        <v>228</v>
      </c>
      <c r="B234" s="61" t="s">
        <v>1104</v>
      </c>
      <c r="C234" s="51" t="s">
        <v>1106</v>
      </c>
      <c r="D234" s="38" t="str">
        <f t="shared" si="49"/>
        <v>BTB0012</v>
      </c>
      <c r="E234" s="64" t="s">
        <v>1793</v>
      </c>
      <c r="F234" s="64" t="s">
        <v>1794</v>
      </c>
      <c r="G234" s="53">
        <v>7.0409836065573801</v>
      </c>
      <c r="H234" s="54">
        <v>8.59</v>
      </c>
      <c r="I234" s="55"/>
      <c r="J234" s="56">
        <f t="shared" si="38"/>
        <v>0</v>
      </c>
      <c r="K234" s="56">
        <f t="shared" si="38"/>
        <v>0</v>
      </c>
      <c r="M234" s="27" t="str">
        <f t="shared" si="41"/>
        <v>BTB0012</v>
      </c>
      <c r="N234" s="32">
        <f>VLOOKUP(M234,[1]Nakupna20230622!$B$3:$H$428,3,FALSE)</f>
        <v>2.4300000000000002</v>
      </c>
      <c r="O234" s="33">
        <f t="shared" si="42"/>
        <v>1.8975241179248474</v>
      </c>
      <c r="P234" s="34">
        <f t="shared" si="43"/>
        <v>4.8600000000000003</v>
      </c>
      <c r="Q234" s="34">
        <f t="shared" si="44"/>
        <v>5.9292000000000007</v>
      </c>
      <c r="R234" s="35">
        <f t="shared" si="39"/>
        <v>1</v>
      </c>
      <c r="S234" s="57">
        <f t="shared" si="40"/>
        <v>7.5338524590163969</v>
      </c>
      <c r="T234" s="57">
        <f t="shared" si="45"/>
        <v>9.1913000000000036</v>
      </c>
      <c r="U234" s="58">
        <f t="shared" si="47"/>
        <v>7.5338524590163969</v>
      </c>
      <c r="V234" s="33">
        <f t="shared" si="46"/>
        <v>2.1003508061795868</v>
      </c>
    </row>
    <row r="235" spans="1:22" ht="45.75" customHeight="1">
      <c r="A235" s="27">
        <v>229</v>
      </c>
      <c r="B235" s="61" t="s">
        <v>1107</v>
      </c>
      <c r="C235" s="51" t="s">
        <v>1109</v>
      </c>
      <c r="D235" s="38" t="str">
        <f t="shared" si="49"/>
        <v>BTB0013</v>
      </c>
      <c r="E235" s="64" t="s">
        <v>1108</v>
      </c>
      <c r="F235" s="64" t="s">
        <v>1795</v>
      </c>
      <c r="G235" s="53">
        <v>7.0409836065573801</v>
      </c>
      <c r="H235" s="54">
        <v>8.59</v>
      </c>
      <c r="I235" s="55"/>
      <c r="J235" s="56">
        <f t="shared" si="38"/>
        <v>0</v>
      </c>
      <c r="K235" s="56">
        <f t="shared" si="38"/>
        <v>0</v>
      </c>
      <c r="M235" s="27" t="str">
        <f t="shared" si="41"/>
        <v>BTB0013</v>
      </c>
      <c r="N235" s="32">
        <f>VLOOKUP(M235,[1]Nakupna20230622!$B$3:$H$428,3,FALSE)</f>
        <v>2.4300000000000002</v>
      </c>
      <c r="O235" s="33">
        <f t="shared" si="42"/>
        <v>1.8975241179248474</v>
      </c>
      <c r="P235" s="34">
        <f t="shared" si="43"/>
        <v>4.8600000000000003</v>
      </c>
      <c r="Q235" s="34">
        <f t="shared" si="44"/>
        <v>5.9292000000000007</v>
      </c>
      <c r="R235" s="35">
        <f t="shared" si="39"/>
        <v>1</v>
      </c>
      <c r="S235" s="57">
        <f t="shared" si="40"/>
        <v>7.5338524590163969</v>
      </c>
      <c r="T235" s="57">
        <f t="shared" si="45"/>
        <v>9.1913000000000036</v>
      </c>
      <c r="U235" s="58">
        <f t="shared" si="47"/>
        <v>7.5338524590163969</v>
      </c>
      <c r="V235" s="33">
        <f t="shared" si="46"/>
        <v>2.1003508061795868</v>
      </c>
    </row>
    <row r="236" spans="1:22" ht="59.25" customHeight="1">
      <c r="A236" s="27">
        <v>230</v>
      </c>
      <c r="B236" s="61" t="s">
        <v>1110</v>
      </c>
      <c r="C236" s="51" t="s">
        <v>1112</v>
      </c>
      <c r="D236" s="38" t="str">
        <f t="shared" si="49"/>
        <v>BTB0014</v>
      </c>
      <c r="E236" s="64" t="s">
        <v>1111</v>
      </c>
      <c r="F236" s="64" t="s">
        <v>1796</v>
      </c>
      <c r="G236" s="53">
        <v>7.0409836065573801</v>
      </c>
      <c r="H236" s="54">
        <v>8.59</v>
      </c>
      <c r="I236" s="55"/>
      <c r="J236" s="56">
        <f t="shared" si="38"/>
        <v>0</v>
      </c>
      <c r="K236" s="56">
        <f t="shared" si="38"/>
        <v>0</v>
      </c>
      <c r="M236" s="27" t="str">
        <f t="shared" si="41"/>
        <v>BTB0014</v>
      </c>
      <c r="N236" s="32">
        <f>VLOOKUP(M236,[1]Nakupna20230622!$B$3:$H$428,3,FALSE)</f>
        <v>2.4300000000000002</v>
      </c>
      <c r="O236" s="33">
        <f t="shared" si="42"/>
        <v>1.8975241179248474</v>
      </c>
      <c r="P236" s="34">
        <f t="shared" si="43"/>
        <v>4.8600000000000003</v>
      </c>
      <c r="Q236" s="34">
        <f t="shared" si="44"/>
        <v>5.9292000000000007</v>
      </c>
      <c r="R236" s="35">
        <f t="shared" si="39"/>
        <v>1</v>
      </c>
      <c r="S236" s="57">
        <f t="shared" si="40"/>
        <v>7.5338524590163969</v>
      </c>
      <c r="T236" s="57">
        <f t="shared" si="45"/>
        <v>9.1913000000000036</v>
      </c>
      <c r="U236" s="58">
        <f t="shared" si="47"/>
        <v>7.5338524590163969</v>
      </c>
      <c r="V236" s="33">
        <f t="shared" si="46"/>
        <v>2.1003508061795868</v>
      </c>
    </row>
    <row r="237" spans="1:22" ht="53.25" customHeight="1">
      <c r="A237" s="27">
        <v>231</v>
      </c>
      <c r="B237" s="61" t="s">
        <v>1113</v>
      </c>
      <c r="C237" s="51" t="s">
        <v>1115</v>
      </c>
      <c r="D237" s="38" t="str">
        <f t="shared" si="49"/>
        <v>BTB0017</v>
      </c>
      <c r="E237" s="64" t="s">
        <v>1114</v>
      </c>
      <c r="F237" s="64" t="s">
        <v>1797</v>
      </c>
      <c r="G237" s="53">
        <v>7.0409836065573801</v>
      </c>
      <c r="H237" s="54">
        <v>8.59</v>
      </c>
      <c r="I237" s="55"/>
      <c r="J237" s="56">
        <f t="shared" si="38"/>
        <v>0</v>
      </c>
      <c r="K237" s="56">
        <f t="shared" si="38"/>
        <v>0</v>
      </c>
      <c r="M237" s="27" t="str">
        <f t="shared" si="41"/>
        <v>BTB0017</v>
      </c>
      <c r="N237" s="32">
        <f>VLOOKUP(M237,[1]Nakupna20230622!$B$3:$H$428,3,FALSE)</f>
        <v>2.4300000000000002</v>
      </c>
      <c r="O237" s="33">
        <f t="shared" si="42"/>
        <v>1.8975241179248474</v>
      </c>
      <c r="P237" s="34">
        <f t="shared" si="43"/>
        <v>4.8600000000000003</v>
      </c>
      <c r="Q237" s="34">
        <f t="shared" si="44"/>
        <v>5.9292000000000007</v>
      </c>
      <c r="R237" s="35">
        <f t="shared" si="39"/>
        <v>1</v>
      </c>
      <c r="S237" s="57">
        <f t="shared" si="40"/>
        <v>7.5338524590163969</v>
      </c>
      <c r="T237" s="57">
        <f t="shared" si="45"/>
        <v>9.1913000000000036</v>
      </c>
      <c r="U237" s="58">
        <f t="shared" si="47"/>
        <v>7.5338524590163969</v>
      </c>
      <c r="V237" s="33">
        <f t="shared" si="46"/>
        <v>2.1003508061795868</v>
      </c>
    </row>
    <row r="238" spans="1:22" ht="54" customHeight="1">
      <c r="A238" s="27">
        <v>232</v>
      </c>
      <c r="B238" s="61" t="s">
        <v>1116</v>
      </c>
      <c r="C238" s="51" t="s">
        <v>1118</v>
      </c>
      <c r="D238" s="38" t="str">
        <f t="shared" si="49"/>
        <v>BTB0018</v>
      </c>
      <c r="E238" s="64" t="s">
        <v>1117</v>
      </c>
      <c r="F238" s="64" t="s">
        <v>1798</v>
      </c>
      <c r="G238" s="53">
        <v>7.0409836065573801</v>
      </c>
      <c r="H238" s="54">
        <v>8.59</v>
      </c>
      <c r="I238" s="55"/>
      <c r="J238" s="56">
        <f t="shared" si="38"/>
        <v>0</v>
      </c>
      <c r="K238" s="56">
        <f t="shared" si="38"/>
        <v>0</v>
      </c>
      <c r="M238" s="27" t="str">
        <f t="shared" si="41"/>
        <v>BTB0018</v>
      </c>
      <c r="N238" s="32">
        <f>VLOOKUP(M238,[1]Nakupna20230622!$B$3:$H$428,3,FALSE)</f>
        <v>2.4300000000000002</v>
      </c>
      <c r="O238" s="33">
        <f t="shared" si="42"/>
        <v>1.8975241179248474</v>
      </c>
      <c r="P238" s="34">
        <f t="shared" si="43"/>
        <v>4.8600000000000003</v>
      </c>
      <c r="Q238" s="34">
        <f t="shared" si="44"/>
        <v>5.9292000000000007</v>
      </c>
      <c r="R238" s="35">
        <f t="shared" si="39"/>
        <v>1</v>
      </c>
      <c r="S238" s="57">
        <f t="shared" si="40"/>
        <v>7.5338524590163969</v>
      </c>
      <c r="T238" s="57">
        <f t="shared" si="45"/>
        <v>9.1913000000000036</v>
      </c>
      <c r="U238" s="58">
        <f t="shared" si="47"/>
        <v>7.5338524590163969</v>
      </c>
      <c r="V238" s="33">
        <f t="shared" si="46"/>
        <v>2.1003508061795868</v>
      </c>
    </row>
    <row r="239" spans="1:22" ht="47.25" customHeight="1">
      <c r="A239" s="27">
        <v>233</v>
      </c>
      <c r="B239" s="61" t="s">
        <v>1119</v>
      </c>
      <c r="C239" s="51" t="s">
        <v>1121</v>
      </c>
      <c r="D239" s="38" t="str">
        <f t="shared" si="49"/>
        <v>BTB0019</v>
      </c>
      <c r="E239" s="64" t="s">
        <v>1120</v>
      </c>
      <c r="F239" s="64" t="s">
        <v>1799</v>
      </c>
      <c r="G239" s="53">
        <v>7.04</v>
      </c>
      <c r="H239" s="54">
        <v>8.5888000000000009</v>
      </c>
      <c r="I239" s="55"/>
      <c r="J239" s="56">
        <f t="shared" si="38"/>
        <v>0</v>
      </c>
      <c r="K239" s="56">
        <f t="shared" si="38"/>
        <v>0</v>
      </c>
      <c r="M239" s="27" t="str">
        <f t="shared" si="41"/>
        <v>BTB0019</v>
      </c>
      <c r="N239" s="32">
        <f>VLOOKUP(M239,[1]Nakupna20230622!$B$3:$H$428,3,FALSE)</f>
        <v>2.4300000000000002</v>
      </c>
      <c r="O239" s="33">
        <f t="shared" si="42"/>
        <v>1.8971193415637857</v>
      </c>
      <c r="P239" s="34">
        <f t="shared" si="43"/>
        <v>4.8600000000000003</v>
      </c>
      <c r="Q239" s="34">
        <f t="shared" si="44"/>
        <v>5.9292000000000007</v>
      </c>
      <c r="R239" s="35">
        <f t="shared" si="39"/>
        <v>1</v>
      </c>
      <c r="S239" s="57">
        <f t="shared" si="40"/>
        <v>7.5328000000000008</v>
      </c>
      <c r="T239" s="57">
        <f t="shared" si="45"/>
        <v>9.190016</v>
      </c>
      <c r="U239" s="58">
        <f t="shared" si="47"/>
        <v>7.5328000000000008</v>
      </c>
      <c r="V239" s="33">
        <f t="shared" si="46"/>
        <v>2.099917695473251</v>
      </c>
    </row>
    <row r="240" spans="1:22" ht="52.5" customHeight="1">
      <c r="A240" s="27">
        <v>234</v>
      </c>
      <c r="B240" s="61" t="s">
        <v>1122</v>
      </c>
      <c r="C240" s="51" t="s">
        <v>1124</v>
      </c>
      <c r="D240" s="38" t="str">
        <f t="shared" si="49"/>
        <v>BTB0020</v>
      </c>
      <c r="E240" s="64" t="s">
        <v>1123</v>
      </c>
      <c r="F240" s="64" t="s">
        <v>1800</v>
      </c>
      <c r="G240" s="53">
        <v>7.04</v>
      </c>
      <c r="H240" s="54">
        <v>8.5888000000000009</v>
      </c>
      <c r="I240" s="55"/>
      <c r="J240" s="56">
        <f t="shared" si="38"/>
        <v>0</v>
      </c>
      <c r="K240" s="56">
        <f t="shared" si="38"/>
        <v>0</v>
      </c>
      <c r="M240" s="27" t="str">
        <f t="shared" si="41"/>
        <v>BTB0020</v>
      </c>
      <c r="N240" s="32">
        <f>VLOOKUP(M240,[1]Nakupna20230622!$B$3:$H$428,3,FALSE)</f>
        <v>2.4300000000000002</v>
      </c>
      <c r="O240" s="33">
        <f t="shared" si="42"/>
        <v>1.8971193415637857</v>
      </c>
      <c r="P240" s="34">
        <f t="shared" si="43"/>
        <v>4.8600000000000003</v>
      </c>
      <c r="Q240" s="34">
        <f t="shared" si="44"/>
        <v>5.9292000000000007</v>
      </c>
      <c r="R240" s="35">
        <f t="shared" si="39"/>
        <v>1</v>
      </c>
      <c r="S240" s="57">
        <f t="shared" si="40"/>
        <v>7.5328000000000008</v>
      </c>
      <c r="T240" s="57">
        <f t="shared" si="45"/>
        <v>9.190016</v>
      </c>
      <c r="U240" s="58">
        <f t="shared" si="47"/>
        <v>7.5328000000000008</v>
      </c>
      <c r="V240" s="33">
        <f t="shared" si="46"/>
        <v>2.099917695473251</v>
      </c>
    </row>
    <row r="241" spans="1:22" ht="44.25" customHeight="1">
      <c r="A241" s="27">
        <v>235</v>
      </c>
      <c r="B241" s="61" t="s">
        <v>1125</v>
      </c>
      <c r="C241" s="51" t="s">
        <v>1127</v>
      </c>
      <c r="D241" s="38" t="str">
        <f t="shared" si="49"/>
        <v>BTB0021</v>
      </c>
      <c r="E241" s="64" t="s">
        <v>1126</v>
      </c>
      <c r="F241" s="64" t="s">
        <v>1801</v>
      </c>
      <c r="G241" s="53">
        <v>7.0409836065573801</v>
      </c>
      <c r="H241" s="54">
        <v>8.59</v>
      </c>
      <c r="I241" s="55"/>
      <c r="J241" s="56">
        <f t="shared" si="38"/>
        <v>0</v>
      </c>
      <c r="K241" s="56">
        <f t="shared" si="38"/>
        <v>0</v>
      </c>
      <c r="M241" s="27" t="str">
        <f t="shared" si="41"/>
        <v>BTB0021</v>
      </c>
      <c r="N241" s="32">
        <f>VLOOKUP(M241,[1]Nakupna20230622!$B$3:$H$428,3,FALSE)</f>
        <v>2.4300000000000002</v>
      </c>
      <c r="O241" s="33">
        <f t="shared" si="42"/>
        <v>1.8975241179248474</v>
      </c>
      <c r="P241" s="34">
        <f t="shared" si="43"/>
        <v>4.8600000000000003</v>
      </c>
      <c r="Q241" s="34">
        <f t="shared" si="44"/>
        <v>5.9292000000000007</v>
      </c>
      <c r="R241" s="35">
        <f t="shared" si="39"/>
        <v>1</v>
      </c>
      <c r="S241" s="57">
        <f t="shared" si="40"/>
        <v>7.5338524590163969</v>
      </c>
      <c r="T241" s="57">
        <f t="shared" si="45"/>
        <v>9.1913000000000036</v>
      </c>
      <c r="U241" s="58">
        <f t="shared" si="47"/>
        <v>7.5338524590163969</v>
      </c>
      <c r="V241" s="33">
        <f t="shared" si="46"/>
        <v>2.1003508061795868</v>
      </c>
    </row>
    <row r="242" spans="1:22" ht="45" customHeight="1">
      <c r="A242" s="27">
        <v>236</v>
      </c>
      <c r="B242" s="61" t="s">
        <v>1128</v>
      </c>
      <c r="C242" s="51" t="s">
        <v>1130</v>
      </c>
      <c r="D242" s="38" t="str">
        <f t="shared" si="49"/>
        <v>BTB0022</v>
      </c>
      <c r="E242" s="64" t="s">
        <v>1129</v>
      </c>
      <c r="F242" s="64" t="s">
        <v>1802</v>
      </c>
      <c r="G242" s="53">
        <v>7.0409836065573801</v>
      </c>
      <c r="H242" s="54">
        <v>8.59</v>
      </c>
      <c r="I242" s="55"/>
      <c r="J242" s="56">
        <f t="shared" si="38"/>
        <v>0</v>
      </c>
      <c r="K242" s="56">
        <f t="shared" si="38"/>
        <v>0</v>
      </c>
      <c r="M242" s="27" t="str">
        <f t="shared" si="41"/>
        <v>BTB0022</v>
      </c>
      <c r="N242" s="32">
        <f>VLOOKUP(M242,[1]Nakupna20230622!$B$3:$H$428,3,FALSE)</f>
        <v>2.4300000000000002</v>
      </c>
      <c r="O242" s="33">
        <f t="shared" si="42"/>
        <v>1.8975241179248474</v>
      </c>
      <c r="P242" s="34">
        <f t="shared" si="43"/>
        <v>4.8600000000000003</v>
      </c>
      <c r="Q242" s="34">
        <f t="shared" si="44"/>
        <v>5.9292000000000007</v>
      </c>
      <c r="R242" s="35">
        <f t="shared" si="39"/>
        <v>1</v>
      </c>
      <c r="S242" s="57">
        <f t="shared" si="40"/>
        <v>7.5338524590163969</v>
      </c>
      <c r="T242" s="57">
        <f t="shared" si="45"/>
        <v>9.1913000000000036</v>
      </c>
      <c r="U242" s="58">
        <f t="shared" si="47"/>
        <v>7.5338524590163969</v>
      </c>
      <c r="V242" s="33">
        <f t="shared" si="46"/>
        <v>2.1003508061795868</v>
      </c>
    </row>
    <row r="243" spans="1:22" ht="45.75" customHeight="1">
      <c r="A243" s="27">
        <v>237</v>
      </c>
      <c r="B243" s="61" t="s">
        <v>1131</v>
      </c>
      <c r="C243" s="51" t="s">
        <v>1133</v>
      </c>
      <c r="D243" s="38" t="str">
        <f t="shared" si="49"/>
        <v>BTB0023</v>
      </c>
      <c r="E243" s="64" t="s">
        <v>1132</v>
      </c>
      <c r="F243" s="64" t="s">
        <v>1803</v>
      </c>
      <c r="G243" s="53">
        <v>7.04</v>
      </c>
      <c r="H243" s="54">
        <v>8.5888000000000009</v>
      </c>
      <c r="I243" s="55"/>
      <c r="J243" s="56">
        <f t="shared" si="38"/>
        <v>0</v>
      </c>
      <c r="K243" s="56">
        <f t="shared" si="38"/>
        <v>0</v>
      </c>
      <c r="M243" s="27" t="str">
        <f t="shared" si="41"/>
        <v>BTB0023</v>
      </c>
      <c r="N243" s="32">
        <f>VLOOKUP(M243,[1]Nakupna20230622!$B$3:$H$428,3,FALSE)</f>
        <v>2.4300000000000002</v>
      </c>
      <c r="O243" s="33">
        <f t="shared" si="42"/>
        <v>1.8971193415637857</v>
      </c>
      <c r="P243" s="34">
        <f t="shared" si="43"/>
        <v>4.8600000000000003</v>
      </c>
      <c r="Q243" s="34">
        <f t="shared" si="44"/>
        <v>5.9292000000000007</v>
      </c>
      <c r="R243" s="35">
        <f t="shared" si="39"/>
        <v>1</v>
      </c>
      <c r="S243" s="57">
        <f t="shared" si="40"/>
        <v>7.5328000000000008</v>
      </c>
      <c r="T243" s="57">
        <f t="shared" si="45"/>
        <v>9.190016</v>
      </c>
      <c r="U243" s="58">
        <f t="shared" si="47"/>
        <v>7.5328000000000008</v>
      </c>
      <c r="V243" s="33">
        <f t="shared" si="46"/>
        <v>2.099917695473251</v>
      </c>
    </row>
    <row r="244" spans="1:22" ht="46.5" customHeight="1">
      <c r="A244" s="27">
        <v>238</v>
      </c>
      <c r="B244" s="61" t="s">
        <v>1134</v>
      </c>
      <c r="C244" s="51" t="s">
        <v>1136</v>
      </c>
      <c r="D244" s="38" t="str">
        <f t="shared" si="49"/>
        <v>BTB0024</v>
      </c>
      <c r="E244" s="64" t="s">
        <v>1135</v>
      </c>
      <c r="F244" s="64" t="s">
        <v>1804</v>
      </c>
      <c r="G244" s="53">
        <v>7.04</v>
      </c>
      <c r="H244" s="54">
        <v>8.5888000000000009</v>
      </c>
      <c r="I244" s="55"/>
      <c r="J244" s="56">
        <f t="shared" si="38"/>
        <v>0</v>
      </c>
      <c r="K244" s="56">
        <f t="shared" si="38"/>
        <v>0</v>
      </c>
      <c r="M244" s="27" t="str">
        <f t="shared" si="41"/>
        <v>BTB0024</v>
      </c>
      <c r="N244" s="32">
        <f>VLOOKUP(M244,[1]Nakupna20230622!$B$3:$H$428,3,FALSE)</f>
        <v>2.4300000000000002</v>
      </c>
      <c r="O244" s="33">
        <f t="shared" si="42"/>
        <v>1.8971193415637857</v>
      </c>
      <c r="P244" s="34">
        <f t="shared" si="43"/>
        <v>4.8600000000000003</v>
      </c>
      <c r="Q244" s="34">
        <f t="shared" si="44"/>
        <v>5.9292000000000007</v>
      </c>
      <c r="R244" s="35">
        <f t="shared" si="39"/>
        <v>1</v>
      </c>
      <c r="S244" s="57">
        <f t="shared" si="40"/>
        <v>7.5328000000000008</v>
      </c>
      <c r="T244" s="57">
        <f t="shared" si="45"/>
        <v>9.190016</v>
      </c>
      <c r="U244" s="58">
        <f t="shared" si="47"/>
        <v>7.5328000000000008</v>
      </c>
      <c r="V244" s="33">
        <f t="shared" si="46"/>
        <v>2.099917695473251</v>
      </c>
    </row>
    <row r="245" spans="1:22" ht="44.25" customHeight="1">
      <c r="A245" s="27">
        <v>239</v>
      </c>
      <c r="B245" s="61" t="s">
        <v>1137</v>
      </c>
      <c r="C245" s="51" t="s">
        <v>1139</v>
      </c>
      <c r="D245" s="38" t="str">
        <f t="shared" si="49"/>
        <v>BTB0025</v>
      </c>
      <c r="E245" s="64" t="s">
        <v>1138</v>
      </c>
      <c r="F245" s="64" t="s">
        <v>1805</v>
      </c>
      <c r="G245" s="53">
        <v>7.04</v>
      </c>
      <c r="H245" s="54">
        <v>8.5888000000000009</v>
      </c>
      <c r="I245" s="55"/>
      <c r="J245" s="56">
        <f t="shared" si="38"/>
        <v>0</v>
      </c>
      <c r="K245" s="56">
        <f t="shared" si="38"/>
        <v>0</v>
      </c>
      <c r="M245" s="27" t="str">
        <f t="shared" si="41"/>
        <v>BTB0025</v>
      </c>
      <c r="N245" s="32">
        <f>VLOOKUP(M245,[1]Nakupna20230622!$B$3:$H$428,3,FALSE)</f>
        <v>2.4300000000000002</v>
      </c>
      <c r="O245" s="33">
        <f t="shared" si="42"/>
        <v>1.8971193415637857</v>
      </c>
      <c r="P245" s="34">
        <f t="shared" si="43"/>
        <v>4.8600000000000003</v>
      </c>
      <c r="Q245" s="34">
        <f t="shared" si="44"/>
        <v>5.9292000000000007</v>
      </c>
      <c r="R245" s="35">
        <f t="shared" si="39"/>
        <v>1</v>
      </c>
      <c r="S245" s="57">
        <f t="shared" si="40"/>
        <v>7.5328000000000008</v>
      </c>
      <c r="T245" s="57">
        <f t="shared" si="45"/>
        <v>9.190016</v>
      </c>
      <c r="U245" s="58">
        <f t="shared" si="47"/>
        <v>7.5328000000000008</v>
      </c>
      <c r="V245" s="33">
        <f t="shared" si="46"/>
        <v>2.099917695473251</v>
      </c>
    </row>
    <row r="246" spans="1:22" ht="44.25" customHeight="1">
      <c r="A246" s="27">
        <v>240</v>
      </c>
      <c r="B246" s="61" t="s">
        <v>1140</v>
      </c>
      <c r="C246" s="51" t="s">
        <v>1142</v>
      </c>
      <c r="D246" s="38" t="str">
        <f t="shared" si="49"/>
        <v>BTB0013-1</v>
      </c>
      <c r="E246" s="64" t="s">
        <v>1141</v>
      </c>
      <c r="F246" s="64" t="s">
        <v>1806</v>
      </c>
      <c r="G246" s="53">
        <v>7.5</v>
      </c>
      <c r="H246" s="54">
        <f t="shared" ref="H246:H259" si="50">G246*1.22</f>
        <v>9.15</v>
      </c>
      <c r="I246" s="55"/>
      <c r="J246" s="56">
        <f t="shared" si="38"/>
        <v>0</v>
      </c>
      <c r="K246" s="56">
        <f t="shared" si="38"/>
        <v>0</v>
      </c>
      <c r="M246" s="27" t="str">
        <f t="shared" si="41"/>
        <v>BTB0013-1</v>
      </c>
      <c r="N246" s="32">
        <f>VLOOKUP(M246,[1]Nakupna20230622!$B$3:$H$428,3,FALSE)</f>
        <v>3.34</v>
      </c>
      <c r="O246" s="33">
        <f t="shared" si="42"/>
        <v>1.2455089820359282</v>
      </c>
      <c r="P246" s="34">
        <f t="shared" si="43"/>
        <v>6.68</v>
      </c>
      <c r="Q246" s="34">
        <f t="shared" si="44"/>
        <v>8.1495999999999995</v>
      </c>
      <c r="R246" s="35">
        <f t="shared" si="39"/>
        <v>1</v>
      </c>
      <c r="S246" s="57">
        <f t="shared" si="40"/>
        <v>8.0250000000000004</v>
      </c>
      <c r="T246" s="57">
        <f t="shared" si="45"/>
        <v>9.7904999999999998</v>
      </c>
      <c r="U246" s="58">
        <f t="shared" si="47"/>
        <v>8.0250000000000004</v>
      </c>
      <c r="V246" s="33">
        <f t="shared" si="46"/>
        <v>1.4026946107784433</v>
      </c>
    </row>
    <row r="247" spans="1:22" ht="42" customHeight="1">
      <c r="A247" s="27">
        <v>241</v>
      </c>
      <c r="B247" s="61" t="s">
        <v>1143</v>
      </c>
      <c r="C247" s="51" t="s">
        <v>1145</v>
      </c>
      <c r="D247" s="38" t="str">
        <f t="shared" si="49"/>
        <v>BTB0010-1</v>
      </c>
      <c r="E247" s="64" t="s">
        <v>1144</v>
      </c>
      <c r="F247" s="64" t="s">
        <v>1807</v>
      </c>
      <c r="G247" s="53">
        <v>7.5</v>
      </c>
      <c r="H247" s="54">
        <f t="shared" si="50"/>
        <v>9.15</v>
      </c>
      <c r="I247" s="55"/>
      <c r="J247" s="56">
        <f t="shared" si="38"/>
        <v>0</v>
      </c>
      <c r="K247" s="56">
        <f t="shared" si="38"/>
        <v>0</v>
      </c>
      <c r="M247" s="27" t="str">
        <f t="shared" si="41"/>
        <v>BTB0010-1</v>
      </c>
      <c r="N247" s="32">
        <f>VLOOKUP(M247,[1]Nakupna20230622!$B$3:$H$428,3,FALSE)</f>
        <v>3.34</v>
      </c>
      <c r="O247" s="33">
        <f t="shared" si="42"/>
        <v>1.2455089820359282</v>
      </c>
      <c r="P247" s="34">
        <f t="shared" si="43"/>
        <v>6.68</v>
      </c>
      <c r="Q247" s="34">
        <f t="shared" si="44"/>
        <v>8.1495999999999995</v>
      </c>
      <c r="R247" s="35">
        <f t="shared" si="39"/>
        <v>1</v>
      </c>
      <c r="S247" s="57">
        <f t="shared" si="40"/>
        <v>8.0250000000000004</v>
      </c>
      <c r="T247" s="57">
        <f t="shared" si="45"/>
        <v>9.7904999999999998</v>
      </c>
      <c r="U247" s="58">
        <f t="shared" si="47"/>
        <v>8.0250000000000004</v>
      </c>
      <c r="V247" s="33">
        <f t="shared" si="46"/>
        <v>1.4026946107784433</v>
      </c>
    </row>
    <row r="248" spans="1:22" ht="43.5" customHeight="1">
      <c r="A248" s="27">
        <v>242</v>
      </c>
      <c r="B248" s="61" t="s">
        <v>1146</v>
      </c>
      <c r="C248" s="51" t="s">
        <v>1148</v>
      </c>
      <c r="D248" s="38" t="str">
        <f t="shared" si="49"/>
        <v>BTB0014-1</v>
      </c>
      <c r="E248" s="64" t="s">
        <v>1147</v>
      </c>
      <c r="F248" s="64" t="s">
        <v>1808</v>
      </c>
      <c r="G248" s="53">
        <v>7.5</v>
      </c>
      <c r="H248" s="54">
        <f t="shared" si="50"/>
        <v>9.15</v>
      </c>
      <c r="I248" s="55"/>
      <c r="J248" s="56">
        <f t="shared" si="38"/>
        <v>0</v>
      </c>
      <c r="K248" s="56">
        <f t="shared" si="38"/>
        <v>0</v>
      </c>
      <c r="M248" s="27" t="str">
        <f t="shared" si="41"/>
        <v>BTB0014-1</v>
      </c>
      <c r="N248" s="32">
        <f>VLOOKUP(M248,[1]Nakupna20230622!$B$3:$H$428,3,FALSE)</f>
        <v>3.34</v>
      </c>
      <c r="O248" s="33">
        <f t="shared" si="42"/>
        <v>1.2455089820359282</v>
      </c>
      <c r="P248" s="34">
        <f t="shared" si="43"/>
        <v>6.68</v>
      </c>
      <c r="Q248" s="34">
        <f t="shared" si="44"/>
        <v>8.1495999999999995</v>
      </c>
      <c r="R248" s="35">
        <f t="shared" si="39"/>
        <v>1</v>
      </c>
      <c r="S248" s="57">
        <f t="shared" si="40"/>
        <v>8.0250000000000004</v>
      </c>
      <c r="T248" s="57">
        <f t="shared" si="45"/>
        <v>9.7904999999999998</v>
      </c>
      <c r="U248" s="58">
        <f t="shared" si="47"/>
        <v>8.0250000000000004</v>
      </c>
      <c r="V248" s="33">
        <f t="shared" si="46"/>
        <v>1.4026946107784433</v>
      </c>
    </row>
    <row r="249" spans="1:22" ht="45.75" customHeight="1">
      <c r="A249" s="27">
        <v>243</v>
      </c>
      <c r="B249" s="61" t="s">
        <v>1149</v>
      </c>
      <c r="C249" s="51" t="s">
        <v>1151</v>
      </c>
      <c r="D249" s="38" t="str">
        <f t="shared" si="49"/>
        <v>BTB0011-1</v>
      </c>
      <c r="E249" s="64" t="s">
        <v>1150</v>
      </c>
      <c r="F249" s="64" t="s">
        <v>1809</v>
      </c>
      <c r="G249" s="53">
        <v>7.5</v>
      </c>
      <c r="H249" s="54">
        <f t="shared" si="50"/>
        <v>9.15</v>
      </c>
      <c r="I249" s="55"/>
      <c r="J249" s="56">
        <f t="shared" si="38"/>
        <v>0</v>
      </c>
      <c r="K249" s="56">
        <f t="shared" si="38"/>
        <v>0</v>
      </c>
      <c r="M249" s="27" t="str">
        <f t="shared" si="41"/>
        <v>BTB0011-1</v>
      </c>
      <c r="N249" s="32">
        <f>VLOOKUP(M249,[1]Nakupna20230622!$B$3:$H$428,3,FALSE)</f>
        <v>3.34</v>
      </c>
      <c r="O249" s="33">
        <f t="shared" si="42"/>
        <v>1.2455089820359282</v>
      </c>
      <c r="P249" s="34">
        <f t="shared" si="43"/>
        <v>6.68</v>
      </c>
      <c r="Q249" s="34">
        <f t="shared" si="44"/>
        <v>8.1495999999999995</v>
      </c>
      <c r="R249" s="35">
        <f t="shared" si="39"/>
        <v>1</v>
      </c>
      <c r="S249" s="57">
        <f t="shared" si="40"/>
        <v>8.0250000000000004</v>
      </c>
      <c r="T249" s="57">
        <f t="shared" si="45"/>
        <v>9.7904999999999998</v>
      </c>
      <c r="U249" s="58">
        <f t="shared" si="47"/>
        <v>8.0250000000000004</v>
      </c>
      <c r="V249" s="33">
        <f t="shared" si="46"/>
        <v>1.4026946107784433</v>
      </c>
    </row>
    <row r="250" spans="1:22" ht="43.5" customHeight="1">
      <c r="A250" s="27">
        <v>244</v>
      </c>
      <c r="B250" s="61" t="s">
        <v>1152</v>
      </c>
      <c r="C250" s="51" t="s">
        <v>1154</v>
      </c>
      <c r="D250" s="38" t="str">
        <f t="shared" si="49"/>
        <v>BTB0012-1</v>
      </c>
      <c r="E250" s="64" t="s">
        <v>1153</v>
      </c>
      <c r="F250" s="64" t="s">
        <v>1810</v>
      </c>
      <c r="G250" s="53">
        <v>7.5</v>
      </c>
      <c r="H250" s="54">
        <f t="shared" si="50"/>
        <v>9.15</v>
      </c>
      <c r="I250" s="55"/>
      <c r="J250" s="56">
        <f t="shared" si="38"/>
        <v>0</v>
      </c>
      <c r="K250" s="56">
        <f t="shared" si="38"/>
        <v>0</v>
      </c>
      <c r="M250" s="27" t="str">
        <f t="shared" si="41"/>
        <v>BTB0012-1</v>
      </c>
      <c r="N250" s="32">
        <f>VLOOKUP(M250,[1]Nakupna20230622!$B$3:$H$428,3,FALSE)</f>
        <v>3.34</v>
      </c>
      <c r="O250" s="33">
        <f t="shared" si="42"/>
        <v>1.2455089820359282</v>
      </c>
      <c r="P250" s="34">
        <f t="shared" si="43"/>
        <v>6.68</v>
      </c>
      <c r="Q250" s="34">
        <f t="shared" si="44"/>
        <v>8.1495999999999995</v>
      </c>
      <c r="R250" s="35">
        <f t="shared" si="39"/>
        <v>1</v>
      </c>
      <c r="S250" s="57">
        <f t="shared" si="40"/>
        <v>8.0250000000000004</v>
      </c>
      <c r="T250" s="57">
        <f t="shared" si="45"/>
        <v>9.7904999999999998</v>
      </c>
      <c r="U250" s="58">
        <f t="shared" si="47"/>
        <v>8.0250000000000004</v>
      </c>
      <c r="V250" s="33">
        <f t="shared" si="46"/>
        <v>1.4026946107784433</v>
      </c>
    </row>
    <row r="251" spans="1:22" ht="47.25" customHeight="1">
      <c r="A251" s="27">
        <v>245</v>
      </c>
      <c r="B251" s="61" t="s">
        <v>1811</v>
      </c>
      <c r="C251" s="51" t="s">
        <v>1157</v>
      </c>
      <c r="D251" s="38" t="str">
        <f t="shared" si="49"/>
        <v xml:space="preserve">BTB005-2  </v>
      </c>
      <c r="E251" s="64" t="s">
        <v>1156</v>
      </c>
      <c r="F251" s="64" t="s">
        <v>1812</v>
      </c>
      <c r="G251" s="53">
        <v>8.8000000000000007</v>
      </c>
      <c r="H251" s="54">
        <f t="shared" si="50"/>
        <v>10.736000000000001</v>
      </c>
      <c r="I251" s="55"/>
      <c r="J251" s="56">
        <f t="shared" si="38"/>
        <v>0</v>
      </c>
      <c r="K251" s="56">
        <f t="shared" si="38"/>
        <v>0</v>
      </c>
      <c r="M251" s="27" t="str">
        <f t="shared" si="41"/>
        <v xml:space="preserve">BTB005-2  </v>
      </c>
      <c r="N251" s="32">
        <f>VLOOKUP(M251,[1]Nakupna20230622!$B$3:$H$428,3,FALSE)</f>
        <v>4.29</v>
      </c>
      <c r="O251" s="33">
        <f t="shared" si="42"/>
        <v>1.0512820512820513</v>
      </c>
      <c r="P251" s="34">
        <f t="shared" si="43"/>
        <v>8.58</v>
      </c>
      <c r="Q251" s="34">
        <f t="shared" si="44"/>
        <v>10.467599999999999</v>
      </c>
      <c r="R251" s="35">
        <f t="shared" si="39"/>
        <v>1</v>
      </c>
      <c r="S251" s="57">
        <f t="shared" si="40"/>
        <v>9.4160000000000021</v>
      </c>
      <c r="T251" s="57">
        <f t="shared" si="45"/>
        <v>11.487520000000002</v>
      </c>
      <c r="U251" s="58">
        <f t="shared" si="47"/>
        <v>9.4160000000000021</v>
      </c>
      <c r="V251" s="33">
        <f t="shared" si="46"/>
        <v>1.1948717948717953</v>
      </c>
    </row>
    <row r="252" spans="1:22" ht="48" customHeight="1">
      <c r="A252" s="27">
        <v>246</v>
      </c>
      <c r="B252" s="61" t="s">
        <v>1158</v>
      </c>
      <c r="C252" s="51" t="s">
        <v>1159</v>
      </c>
      <c r="D252" s="38" t="str">
        <f t="shared" si="49"/>
        <v xml:space="preserve">BTB006-2 </v>
      </c>
      <c r="E252" s="64" t="s">
        <v>1087</v>
      </c>
      <c r="F252" s="64" t="s">
        <v>1813</v>
      </c>
      <c r="G252" s="53">
        <v>8.8000000000000007</v>
      </c>
      <c r="H252" s="54">
        <f t="shared" si="50"/>
        <v>10.736000000000001</v>
      </c>
      <c r="I252" s="55"/>
      <c r="J252" s="56">
        <f t="shared" si="38"/>
        <v>0</v>
      </c>
      <c r="K252" s="56">
        <f t="shared" si="38"/>
        <v>0</v>
      </c>
      <c r="M252" s="27" t="str">
        <f t="shared" si="41"/>
        <v xml:space="preserve">BTB006-2 </v>
      </c>
      <c r="N252" s="32">
        <f>VLOOKUP(M252,[1]Nakupna20230622!$B$3:$H$428,3,FALSE)</f>
        <v>4.29</v>
      </c>
      <c r="O252" s="33">
        <f t="shared" si="42"/>
        <v>1.0512820512820513</v>
      </c>
      <c r="P252" s="34">
        <f t="shared" si="43"/>
        <v>8.58</v>
      </c>
      <c r="Q252" s="34">
        <f t="shared" si="44"/>
        <v>10.467599999999999</v>
      </c>
      <c r="R252" s="35">
        <f t="shared" si="39"/>
        <v>1</v>
      </c>
      <c r="S252" s="57">
        <f t="shared" si="40"/>
        <v>9.4160000000000021</v>
      </c>
      <c r="T252" s="57">
        <f t="shared" si="45"/>
        <v>11.487520000000002</v>
      </c>
      <c r="U252" s="58">
        <f t="shared" si="47"/>
        <v>9.4160000000000021</v>
      </c>
      <c r="V252" s="33">
        <f t="shared" si="46"/>
        <v>1.1948717948717953</v>
      </c>
    </row>
    <row r="253" spans="1:22" ht="49.5" customHeight="1">
      <c r="A253" s="27">
        <v>247</v>
      </c>
      <c r="B253" s="61" t="s">
        <v>1814</v>
      </c>
      <c r="C253" s="51" t="s">
        <v>1162</v>
      </c>
      <c r="D253" s="38" t="str">
        <f t="shared" si="49"/>
        <v xml:space="preserve">BTB007-2  </v>
      </c>
      <c r="E253" s="64" t="s">
        <v>1161</v>
      </c>
      <c r="F253" s="64" t="s">
        <v>1815</v>
      </c>
      <c r="G253" s="53">
        <v>8.8000000000000007</v>
      </c>
      <c r="H253" s="54">
        <f t="shared" si="50"/>
        <v>10.736000000000001</v>
      </c>
      <c r="I253" s="55"/>
      <c r="J253" s="56">
        <f t="shared" si="38"/>
        <v>0</v>
      </c>
      <c r="K253" s="56">
        <f t="shared" si="38"/>
        <v>0</v>
      </c>
      <c r="M253" s="27" t="str">
        <f t="shared" si="41"/>
        <v xml:space="preserve">BTB007-2  </v>
      </c>
      <c r="N253" s="32">
        <f>VLOOKUP(M253,[1]Nakupna20230622!$B$3:$H$428,3,FALSE)</f>
        <v>4.29</v>
      </c>
      <c r="O253" s="33">
        <f t="shared" si="42"/>
        <v>1.0512820512820513</v>
      </c>
      <c r="P253" s="34">
        <f t="shared" si="43"/>
        <v>8.58</v>
      </c>
      <c r="Q253" s="34">
        <f t="shared" si="44"/>
        <v>10.467599999999999</v>
      </c>
      <c r="R253" s="35">
        <f t="shared" si="39"/>
        <v>1</v>
      </c>
      <c r="S253" s="57">
        <f t="shared" si="40"/>
        <v>9.4160000000000021</v>
      </c>
      <c r="T253" s="57">
        <f t="shared" si="45"/>
        <v>11.487520000000002</v>
      </c>
      <c r="U253" s="58">
        <f t="shared" si="47"/>
        <v>9.4160000000000021</v>
      </c>
      <c r="V253" s="33">
        <f t="shared" si="46"/>
        <v>1.1948717948717953</v>
      </c>
    </row>
    <row r="254" spans="1:22" ht="42" customHeight="1">
      <c r="A254" s="27">
        <v>248</v>
      </c>
      <c r="B254" s="61" t="s">
        <v>1816</v>
      </c>
      <c r="C254" s="51" t="s">
        <v>1165</v>
      </c>
      <c r="D254" s="38" t="str">
        <f t="shared" si="49"/>
        <v xml:space="preserve">BTB0026  </v>
      </c>
      <c r="E254" s="64" t="s">
        <v>1164</v>
      </c>
      <c r="F254" s="64" t="s">
        <v>1817</v>
      </c>
      <c r="G254" s="53">
        <v>8.8000000000000007</v>
      </c>
      <c r="H254" s="54">
        <f t="shared" si="50"/>
        <v>10.736000000000001</v>
      </c>
      <c r="I254" s="55"/>
      <c r="J254" s="56">
        <f t="shared" si="38"/>
        <v>0</v>
      </c>
      <c r="K254" s="56">
        <f t="shared" si="38"/>
        <v>0</v>
      </c>
      <c r="M254" s="27" t="str">
        <f t="shared" si="41"/>
        <v xml:space="preserve">BTB0026  </v>
      </c>
      <c r="N254" s="32">
        <f>VLOOKUP(M254,[1]Nakupna20230622!$B$3:$H$428,3,FALSE)</f>
        <v>4.29</v>
      </c>
      <c r="O254" s="33">
        <f t="shared" si="42"/>
        <v>1.0512820512820513</v>
      </c>
      <c r="P254" s="34">
        <f t="shared" si="43"/>
        <v>8.58</v>
      </c>
      <c r="Q254" s="34">
        <f t="shared" si="44"/>
        <v>10.467599999999999</v>
      </c>
      <c r="R254" s="35">
        <f t="shared" si="39"/>
        <v>1</v>
      </c>
      <c r="S254" s="57">
        <f t="shared" si="40"/>
        <v>9.4160000000000021</v>
      </c>
      <c r="T254" s="57">
        <f t="shared" si="45"/>
        <v>11.487520000000002</v>
      </c>
      <c r="U254" s="58">
        <f t="shared" si="47"/>
        <v>9.4160000000000021</v>
      </c>
      <c r="V254" s="33">
        <f t="shared" si="46"/>
        <v>1.1948717948717953</v>
      </c>
    </row>
    <row r="255" spans="1:22" ht="54.75" customHeight="1">
      <c r="A255" s="27">
        <v>249</v>
      </c>
      <c r="B255" s="61" t="s">
        <v>1166</v>
      </c>
      <c r="C255" s="51" t="s">
        <v>1168</v>
      </c>
      <c r="D255" s="38" t="str">
        <f t="shared" si="49"/>
        <v xml:space="preserve">BTB009-2 </v>
      </c>
      <c r="E255" s="64" t="s">
        <v>1167</v>
      </c>
      <c r="F255" s="64" t="s">
        <v>1818</v>
      </c>
      <c r="G255" s="53">
        <v>8.8000000000000007</v>
      </c>
      <c r="H255" s="54">
        <f t="shared" si="50"/>
        <v>10.736000000000001</v>
      </c>
      <c r="I255" s="55"/>
      <c r="J255" s="56">
        <f t="shared" si="38"/>
        <v>0</v>
      </c>
      <c r="K255" s="56">
        <f t="shared" si="38"/>
        <v>0</v>
      </c>
      <c r="M255" s="27" t="str">
        <f t="shared" si="41"/>
        <v xml:space="preserve">BTB009-2 </v>
      </c>
      <c r="N255" s="32">
        <f>VLOOKUP(M255,[1]Nakupna20230622!$B$3:$H$428,3,FALSE)</f>
        <v>4.29</v>
      </c>
      <c r="O255" s="33">
        <f t="shared" si="42"/>
        <v>1.0512820512820513</v>
      </c>
      <c r="P255" s="34">
        <f t="shared" si="43"/>
        <v>8.58</v>
      </c>
      <c r="Q255" s="34">
        <f t="shared" si="44"/>
        <v>10.467599999999999</v>
      </c>
      <c r="R255" s="35">
        <f t="shared" si="39"/>
        <v>1</v>
      </c>
      <c r="S255" s="57">
        <f t="shared" si="40"/>
        <v>9.4160000000000021</v>
      </c>
      <c r="T255" s="57">
        <f t="shared" si="45"/>
        <v>11.487520000000002</v>
      </c>
      <c r="U255" s="58">
        <f t="shared" si="47"/>
        <v>9.4160000000000021</v>
      </c>
      <c r="V255" s="33">
        <f t="shared" si="46"/>
        <v>1.1948717948717953</v>
      </c>
    </row>
    <row r="256" spans="1:22" ht="44.25" customHeight="1">
      <c r="A256" s="27">
        <v>250</v>
      </c>
      <c r="B256" s="61" t="s">
        <v>1169</v>
      </c>
      <c r="C256" s="51" t="s">
        <v>1171</v>
      </c>
      <c r="D256" s="38" t="str">
        <f t="shared" si="49"/>
        <v xml:space="preserve">BTB0010-2 </v>
      </c>
      <c r="E256" s="64" t="s">
        <v>1170</v>
      </c>
      <c r="F256" s="64" t="s">
        <v>1819</v>
      </c>
      <c r="G256" s="53">
        <v>8.8000000000000007</v>
      </c>
      <c r="H256" s="54">
        <f t="shared" si="50"/>
        <v>10.736000000000001</v>
      </c>
      <c r="I256" s="55"/>
      <c r="J256" s="56">
        <f t="shared" si="38"/>
        <v>0</v>
      </c>
      <c r="K256" s="56">
        <f t="shared" si="38"/>
        <v>0</v>
      </c>
      <c r="M256" s="27" t="str">
        <f t="shared" si="41"/>
        <v xml:space="preserve">BTB0010-2 </v>
      </c>
      <c r="N256" s="32">
        <f>VLOOKUP(M256,[1]Nakupna20230622!$B$3:$H$428,3,FALSE)</f>
        <v>4.29</v>
      </c>
      <c r="O256" s="33">
        <f t="shared" si="42"/>
        <v>1.0512820512820513</v>
      </c>
      <c r="P256" s="34">
        <f t="shared" si="43"/>
        <v>8.58</v>
      </c>
      <c r="Q256" s="34">
        <f t="shared" si="44"/>
        <v>10.467599999999999</v>
      </c>
      <c r="R256" s="35">
        <f t="shared" si="39"/>
        <v>1</v>
      </c>
      <c r="S256" s="57">
        <f t="shared" si="40"/>
        <v>9.4160000000000021</v>
      </c>
      <c r="T256" s="57">
        <f t="shared" si="45"/>
        <v>11.487520000000002</v>
      </c>
      <c r="U256" s="58">
        <f t="shared" si="47"/>
        <v>9.4160000000000021</v>
      </c>
      <c r="V256" s="33">
        <f t="shared" si="46"/>
        <v>1.1948717948717953</v>
      </c>
    </row>
    <row r="257" spans="1:22" ht="45" customHeight="1">
      <c r="A257" s="27">
        <v>251</v>
      </c>
      <c r="B257" s="61" t="s">
        <v>1820</v>
      </c>
      <c r="C257" s="51" t="s">
        <v>1174</v>
      </c>
      <c r="D257" s="38" t="str">
        <f t="shared" si="49"/>
        <v xml:space="preserve">BTB0011-2  </v>
      </c>
      <c r="E257" s="64" t="s">
        <v>1173</v>
      </c>
      <c r="F257" s="64" t="s">
        <v>1821</v>
      </c>
      <c r="G257" s="53">
        <v>8.8000000000000007</v>
      </c>
      <c r="H257" s="54">
        <f t="shared" si="50"/>
        <v>10.736000000000001</v>
      </c>
      <c r="I257" s="55"/>
      <c r="J257" s="56">
        <f t="shared" si="38"/>
        <v>0</v>
      </c>
      <c r="K257" s="56">
        <f t="shared" si="38"/>
        <v>0</v>
      </c>
      <c r="M257" s="27" t="str">
        <f t="shared" si="41"/>
        <v xml:space="preserve">BTB0011-2  </v>
      </c>
      <c r="N257" s="32">
        <f>VLOOKUP(M257,[1]Nakupna20230622!$B$3:$H$428,3,FALSE)</f>
        <v>4.29</v>
      </c>
      <c r="O257" s="33">
        <f t="shared" si="42"/>
        <v>1.0512820512820513</v>
      </c>
      <c r="P257" s="34">
        <f t="shared" si="43"/>
        <v>8.58</v>
      </c>
      <c r="Q257" s="34">
        <f t="shared" si="44"/>
        <v>10.467599999999999</v>
      </c>
      <c r="R257" s="35">
        <f t="shared" si="39"/>
        <v>1</v>
      </c>
      <c r="S257" s="57">
        <f t="shared" si="40"/>
        <v>9.4160000000000021</v>
      </c>
      <c r="T257" s="57">
        <f t="shared" si="45"/>
        <v>11.487520000000002</v>
      </c>
      <c r="U257" s="58">
        <f t="shared" si="47"/>
        <v>9.4160000000000021</v>
      </c>
      <c r="V257" s="33">
        <f t="shared" si="46"/>
        <v>1.1948717948717953</v>
      </c>
    </row>
    <row r="258" spans="1:22" ht="42" customHeight="1">
      <c r="A258" s="27">
        <v>252</v>
      </c>
      <c r="B258" s="61" t="s">
        <v>1822</v>
      </c>
      <c r="C258" s="51" t="s">
        <v>1177</v>
      </c>
      <c r="D258" s="38" t="str">
        <f t="shared" si="49"/>
        <v xml:space="preserve">BTB0012-2 </v>
      </c>
      <c r="E258" s="64" t="s">
        <v>1176</v>
      </c>
      <c r="F258" s="64" t="s">
        <v>1823</v>
      </c>
      <c r="G258" s="53">
        <v>8.8000000000000007</v>
      </c>
      <c r="H258" s="54">
        <f t="shared" si="50"/>
        <v>10.736000000000001</v>
      </c>
      <c r="I258" s="55"/>
      <c r="J258" s="56">
        <f t="shared" si="38"/>
        <v>0</v>
      </c>
      <c r="K258" s="56">
        <f t="shared" si="38"/>
        <v>0</v>
      </c>
      <c r="M258" s="27" t="str">
        <f t="shared" si="41"/>
        <v xml:space="preserve">BTB0012-2 </v>
      </c>
      <c r="N258" s="32">
        <f>VLOOKUP(M258,[1]Nakupna20230622!$B$3:$H$428,3,FALSE)</f>
        <v>4.29</v>
      </c>
      <c r="O258" s="33">
        <f t="shared" si="42"/>
        <v>1.0512820512820513</v>
      </c>
      <c r="P258" s="34">
        <f t="shared" si="43"/>
        <v>8.58</v>
      </c>
      <c r="Q258" s="34">
        <f t="shared" si="44"/>
        <v>10.467599999999999</v>
      </c>
      <c r="R258" s="35">
        <f t="shared" si="39"/>
        <v>1</v>
      </c>
      <c r="S258" s="57">
        <f t="shared" si="40"/>
        <v>9.4160000000000021</v>
      </c>
      <c r="T258" s="57">
        <f t="shared" si="45"/>
        <v>11.487520000000002</v>
      </c>
      <c r="U258" s="58">
        <f t="shared" si="47"/>
        <v>9.4160000000000021</v>
      </c>
      <c r="V258" s="33">
        <f t="shared" si="46"/>
        <v>1.1948717948717953</v>
      </c>
    </row>
    <row r="259" spans="1:22" ht="45.75" customHeight="1">
      <c r="A259" s="27">
        <v>253</v>
      </c>
      <c r="B259" s="61" t="s">
        <v>1178</v>
      </c>
      <c r="C259" s="51" t="s">
        <v>1180</v>
      </c>
      <c r="D259" s="38" t="str">
        <f t="shared" si="49"/>
        <v>BTB0013-2</v>
      </c>
      <c r="E259" s="64" t="s">
        <v>1179</v>
      </c>
      <c r="F259" s="64" t="s">
        <v>1824</v>
      </c>
      <c r="G259" s="53">
        <v>8.8000000000000007</v>
      </c>
      <c r="H259" s="54">
        <f t="shared" si="50"/>
        <v>10.736000000000001</v>
      </c>
      <c r="I259" s="55"/>
      <c r="J259" s="56">
        <f t="shared" si="38"/>
        <v>0</v>
      </c>
      <c r="K259" s="56">
        <f t="shared" si="38"/>
        <v>0</v>
      </c>
      <c r="M259" s="27" t="str">
        <f t="shared" si="41"/>
        <v>BTB0013-2</v>
      </c>
      <c r="N259" s="32">
        <f>VLOOKUP(M259,[1]Nakupna20230622!$B$3:$H$428,3,FALSE)</f>
        <v>4.29</v>
      </c>
      <c r="O259" s="33">
        <f t="shared" si="42"/>
        <v>1.0512820512820513</v>
      </c>
      <c r="P259" s="34">
        <f t="shared" si="43"/>
        <v>8.58</v>
      </c>
      <c r="Q259" s="34">
        <f t="shared" si="44"/>
        <v>10.467599999999999</v>
      </c>
      <c r="R259" s="35">
        <f t="shared" si="39"/>
        <v>1</v>
      </c>
      <c r="S259" s="57">
        <f t="shared" si="40"/>
        <v>9.4160000000000021</v>
      </c>
      <c r="T259" s="57">
        <f t="shared" si="45"/>
        <v>11.487520000000002</v>
      </c>
      <c r="U259" s="58">
        <f t="shared" si="47"/>
        <v>9.4160000000000021</v>
      </c>
      <c r="V259" s="33">
        <f t="shared" si="46"/>
        <v>1.1948717948717953</v>
      </c>
    </row>
    <row r="260" spans="1:22" ht="47.25" customHeight="1">
      <c r="A260" s="27">
        <v>254</v>
      </c>
      <c r="B260" s="61" t="s">
        <v>1187</v>
      </c>
      <c r="C260" s="51" t="s">
        <v>1189</v>
      </c>
      <c r="D260" s="38" t="str">
        <f t="shared" si="49"/>
        <v>BTB0015</v>
      </c>
      <c r="E260" s="59" t="s">
        <v>1188</v>
      </c>
      <c r="F260" s="59" t="s">
        <v>1825</v>
      </c>
      <c r="G260" s="53">
        <v>10.1229508196721</v>
      </c>
      <c r="H260" s="54">
        <v>12.35</v>
      </c>
      <c r="I260" s="55"/>
      <c r="J260" s="56">
        <f t="shared" si="38"/>
        <v>0</v>
      </c>
      <c r="K260" s="56">
        <f t="shared" si="38"/>
        <v>0</v>
      </c>
      <c r="M260" s="27" t="str">
        <f t="shared" si="41"/>
        <v>BTB0015</v>
      </c>
      <c r="N260" s="32">
        <f>VLOOKUP(M260,[1]Nakupna20230622!$B$3:$H$428,3,FALSE)</f>
        <v>4.99</v>
      </c>
      <c r="O260" s="33">
        <f t="shared" si="42"/>
        <v>1.0286474588521242</v>
      </c>
      <c r="P260" s="34">
        <f t="shared" si="43"/>
        <v>9.98</v>
      </c>
      <c r="Q260" s="34">
        <f t="shared" si="44"/>
        <v>12.175600000000001</v>
      </c>
      <c r="R260" s="35">
        <f t="shared" si="39"/>
        <v>1</v>
      </c>
      <c r="S260" s="57">
        <f t="shared" si="40"/>
        <v>10.831557377049148</v>
      </c>
      <c r="T260" s="57">
        <f t="shared" si="45"/>
        <v>13.21449999999996</v>
      </c>
      <c r="U260" s="58">
        <f t="shared" si="47"/>
        <v>10.831557377049148</v>
      </c>
      <c r="V260" s="33">
        <f t="shared" si="46"/>
        <v>1.1706527809717731</v>
      </c>
    </row>
    <row r="261" spans="1:22" ht="45.75" customHeight="1">
      <c r="A261" s="27">
        <v>255</v>
      </c>
      <c r="B261" s="61" t="s">
        <v>1190</v>
      </c>
      <c r="C261" s="51" t="s">
        <v>1192</v>
      </c>
      <c r="D261" s="38" t="str">
        <f t="shared" si="49"/>
        <v>BTB0016</v>
      </c>
      <c r="E261" s="59" t="s">
        <v>1191</v>
      </c>
      <c r="F261" s="59" t="s">
        <v>1826</v>
      </c>
      <c r="G261" s="53">
        <v>11.5192307692308</v>
      </c>
      <c r="H261" s="54">
        <v>14.0534615384615</v>
      </c>
      <c r="I261" s="55"/>
      <c r="J261" s="56">
        <f t="shared" si="38"/>
        <v>0</v>
      </c>
      <c r="K261" s="56">
        <f t="shared" si="38"/>
        <v>0</v>
      </c>
      <c r="M261" s="27" t="str">
        <f t="shared" si="41"/>
        <v>BTB0016</v>
      </c>
      <c r="N261" s="32">
        <f>VLOOKUP(M261,[1]Nakupna20230622!$B$3:$H$428,3,FALSE)</f>
        <v>5.99</v>
      </c>
      <c r="O261" s="33">
        <f t="shared" si="42"/>
        <v>0.92307692307692824</v>
      </c>
      <c r="P261" s="34">
        <f t="shared" si="43"/>
        <v>11.98</v>
      </c>
      <c r="Q261" s="34">
        <f t="shared" si="44"/>
        <v>14.615600000000001</v>
      </c>
      <c r="R261" s="35">
        <f t="shared" si="39"/>
        <v>1</v>
      </c>
      <c r="S261" s="57">
        <f t="shared" si="40"/>
        <v>12.325576923076957</v>
      </c>
      <c r="T261" s="57">
        <f t="shared" si="45"/>
        <v>15.037203846153886</v>
      </c>
      <c r="U261" s="58">
        <f t="shared" si="47"/>
        <v>12.325576923076957</v>
      </c>
      <c r="V261" s="33">
        <f t="shared" si="46"/>
        <v>1.0576923076923133</v>
      </c>
    </row>
    <row r="262" spans="1:22" ht="45.75" customHeight="1">
      <c r="A262" s="27">
        <v>256</v>
      </c>
      <c r="B262" s="61" t="s">
        <v>1200</v>
      </c>
      <c r="C262" s="51" t="s">
        <v>1202</v>
      </c>
      <c r="D262" s="65" t="s">
        <v>1200</v>
      </c>
      <c r="E262" s="60" t="s">
        <v>1201</v>
      </c>
      <c r="F262" s="59" t="s">
        <v>1827</v>
      </c>
      <c r="G262" s="53">
        <v>10.5</v>
      </c>
      <c r="H262" s="54">
        <f t="shared" ref="H262:H264" si="51">G262*1.22</f>
        <v>12.81</v>
      </c>
      <c r="I262" s="55"/>
      <c r="J262" s="56">
        <f t="shared" si="38"/>
        <v>0</v>
      </c>
      <c r="K262" s="56">
        <f t="shared" si="38"/>
        <v>0</v>
      </c>
      <c r="M262" s="27" t="str">
        <f t="shared" si="41"/>
        <v>BTB0029</v>
      </c>
      <c r="N262" s="32">
        <f>VLOOKUP(M262,[1]Nakupna20230622!$B$3:$H$428,3,FALSE)</f>
        <v>4.99</v>
      </c>
      <c r="O262" s="33">
        <f t="shared" si="42"/>
        <v>1.1042084168336672</v>
      </c>
      <c r="P262" s="34">
        <f t="shared" si="43"/>
        <v>9.98</v>
      </c>
      <c r="Q262" s="34">
        <f t="shared" si="44"/>
        <v>12.175600000000001</v>
      </c>
      <c r="R262" s="35">
        <f t="shared" si="39"/>
        <v>1</v>
      </c>
      <c r="S262" s="57">
        <f t="shared" si="40"/>
        <v>11.235000000000001</v>
      </c>
      <c r="T262" s="57">
        <f t="shared" si="45"/>
        <v>13.706700000000001</v>
      </c>
      <c r="U262" s="58">
        <f t="shared" si="47"/>
        <v>11.235000000000001</v>
      </c>
      <c r="V262" s="33">
        <f t="shared" si="46"/>
        <v>1.2515030060120242</v>
      </c>
    </row>
    <row r="263" spans="1:22" ht="45.75" customHeight="1">
      <c r="A263" s="27">
        <v>257</v>
      </c>
      <c r="B263" s="59" t="s">
        <v>1203</v>
      </c>
      <c r="C263" s="51" t="s">
        <v>1205</v>
      </c>
      <c r="D263" s="65" t="s">
        <v>1203</v>
      </c>
      <c r="E263" s="60" t="s">
        <v>1204</v>
      </c>
      <c r="F263" s="59" t="s">
        <v>1828</v>
      </c>
      <c r="G263" s="53">
        <v>10.5</v>
      </c>
      <c r="H263" s="54">
        <f t="shared" si="51"/>
        <v>12.81</v>
      </c>
      <c r="I263" s="55"/>
      <c r="J263" s="56">
        <f t="shared" ref="J263:K306" si="52">$I263*G263</f>
        <v>0</v>
      </c>
      <c r="K263" s="56">
        <f t="shared" si="52"/>
        <v>0</v>
      </c>
      <c r="M263" s="27" t="str">
        <f t="shared" si="41"/>
        <v>BTB0030</v>
      </c>
      <c r="N263" s="32">
        <f>VLOOKUP(M263,[1]Nakupna20230622!$B$3:$H$428,3,FALSE)</f>
        <v>4.99</v>
      </c>
      <c r="O263" s="33">
        <f t="shared" si="42"/>
        <v>1.1042084168336672</v>
      </c>
      <c r="P263" s="34">
        <f t="shared" si="43"/>
        <v>9.98</v>
      </c>
      <c r="Q263" s="34">
        <f t="shared" si="44"/>
        <v>12.175600000000001</v>
      </c>
      <c r="R263" s="35">
        <f t="shared" ref="R263:R306" si="53">(P263-N263)/N263</f>
        <v>1</v>
      </c>
      <c r="S263" s="57">
        <f t="shared" ref="S263:S306" si="54">G263*1.07</f>
        <v>11.235000000000001</v>
      </c>
      <c r="T263" s="57">
        <f t="shared" si="45"/>
        <v>13.706700000000001</v>
      </c>
      <c r="U263" s="58">
        <f t="shared" si="47"/>
        <v>11.235000000000001</v>
      </c>
      <c r="V263" s="33">
        <f t="shared" si="46"/>
        <v>1.2515030060120242</v>
      </c>
    </row>
    <row r="264" spans="1:22" ht="45.75" customHeight="1">
      <c r="A264" s="27">
        <v>258</v>
      </c>
      <c r="B264" s="61" t="s">
        <v>1206</v>
      </c>
      <c r="C264" s="51" t="s">
        <v>1208</v>
      </c>
      <c r="D264" s="65" t="s">
        <v>1206</v>
      </c>
      <c r="E264" s="60" t="s">
        <v>1207</v>
      </c>
      <c r="F264" s="59" t="s">
        <v>1829</v>
      </c>
      <c r="G264" s="53">
        <v>10.5</v>
      </c>
      <c r="H264" s="54">
        <f t="shared" si="51"/>
        <v>12.81</v>
      </c>
      <c r="I264" s="55"/>
      <c r="J264" s="56">
        <f t="shared" si="52"/>
        <v>0</v>
      </c>
      <c r="K264" s="56">
        <f t="shared" si="52"/>
        <v>0</v>
      </c>
      <c r="M264" s="27" t="str">
        <f t="shared" ref="M264:M306" si="55">REPLACE(C264,1,2,"BT")</f>
        <v>BTB0031</v>
      </c>
      <c r="N264" s="32">
        <f>VLOOKUP(M264,[1]Nakupna20230622!$B$3:$H$428,3,FALSE)</f>
        <v>4.99</v>
      </c>
      <c r="O264" s="33">
        <f t="shared" ref="O264:O327" si="56">(G264-N264)/N264</f>
        <v>1.1042084168336672</v>
      </c>
      <c r="P264" s="34">
        <f t="shared" ref="P264:P306" si="57">N264*2</f>
        <v>9.98</v>
      </c>
      <c r="Q264" s="34">
        <f t="shared" ref="Q264:Q306" si="58">P264*1.22</f>
        <v>12.175600000000001</v>
      </c>
      <c r="R264" s="35">
        <f t="shared" si="53"/>
        <v>1</v>
      </c>
      <c r="S264" s="57">
        <f t="shared" si="54"/>
        <v>11.235000000000001</v>
      </c>
      <c r="T264" s="57">
        <f t="shared" ref="T264:T306" si="59">S264*1.22</f>
        <v>13.706700000000001</v>
      </c>
      <c r="U264" s="58">
        <f t="shared" si="47"/>
        <v>11.235000000000001</v>
      </c>
      <c r="V264" s="33">
        <f t="shared" ref="V264:V327" si="60">(U264-N264)/N264</f>
        <v>1.2515030060120242</v>
      </c>
    </row>
    <row r="265" spans="1:22" ht="83.25" customHeight="1">
      <c r="A265" s="27">
        <v>259</v>
      </c>
      <c r="B265" s="61" t="s">
        <v>1194</v>
      </c>
      <c r="C265" s="51" t="s">
        <v>1196</v>
      </c>
      <c r="D265" s="38" t="str">
        <f t="shared" ref="D265:D304" si="61">REPLACE(C265,1,2,"BT")</f>
        <v xml:space="preserve">BTB0027  </v>
      </c>
      <c r="E265" s="71" t="s">
        <v>1195</v>
      </c>
      <c r="F265" s="59" t="s">
        <v>1830</v>
      </c>
      <c r="G265" s="53">
        <v>295.56</v>
      </c>
      <c r="H265" s="54">
        <v>360.58319999999998</v>
      </c>
      <c r="I265" s="55"/>
      <c r="J265" s="56">
        <f t="shared" si="52"/>
        <v>0</v>
      </c>
      <c r="K265" s="56">
        <f t="shared" si="52"/>
        <v>0</v>
      </c>
      <c r="M265" s="27" t="str">
        <f t="shared" si="55"/>
        <v xml:space="preserve">BTB0027  </v>
      </c>
      <c r="N265" s="32">
        <f>VLOOKUP(M265,[1]Nakupna20230622!$B$3:$H$428,3,FALSE)</f>
        <v>139.66</v>
      </c>
      <c r="O265" s="33">
        <f t="shared" si="56"/>
        <v>1.1162824001145639</v>
      </c>
      <c r="P265" s="34">
        <f t="shared" si="57"/>
        <v>279.32</v>
      </c>
      <c r="Q265" s="34">
        <f t="shared" si="58"/>
        <v>340.7704</v>
      </c>
      <c r="R265" s="35">
        <f t="shared" si="53"/>
        <v>1</v>
      </c>
      <c r="S265" s="57">
        <f t="shared" si="54"/>
        <v>316.24920000000003</v>
      </c>
      <c r="T265" s="57">
        <f t="shared" si="59"/>
        <v>385.82402400000001</v>
      </c>
      <c r="U265" s="58">
        <f t="shared" ref="U265:U328" si="62">S265</f>
        <v>316.24920000000003</v>
      </c>
      <c r="V265" s="33">
        <f t="shared" si="60"/>
        <v>1.2644221681225838</v>
      </c>
    </row>
    <row r="266" spans="1:22" ht="36" customHeight="1">
      <c r="A266" s="27">
        <v>260</v>
      </c>
      <c r="B266" s="61" t="s">
        <v>1218</v>
      </c>
      <c r="C266" s="51" t="s">
        <v>1220</v>
      </c>
      <c r="D266" s="38" t="str">
        <f t="shared" si="61"/>
        <v>BTT001</v>
      </c>
      <c r="E266" s="59" t="s">
        <v>1219</v>
      </c>
      <c r="F266" s="71" t="s">
        <v>1831</v>
      </c>
      <c r="G266" s="53">
        <v>17.670000000000002</v>
      </c>
      <c r="H266" s="54">
        <v>21.557400000000001</v>
      </c>
      <c r="I266" s="55"/>
      <c r="J266" s="56">
        <f t="shared" si="52"/>
        <v>0</v>
      </c>
      <c r="K266" s="56">
        <f t="shared" si="52"/>
        <v>0</v>
      </c>
      <c r="M266" s="27" t="str">
        <f t="shared" si="55"/>
        <v>BTT001</v>
      </c>
      <c r="N266" s="32">
        <f>VLOOKUP(M266,[1]Nakupna20230622!$B$3:$H$428,3,FALSE)</f>
        <v>8.4700000000000006</v>
      </c>
      <c r="O266" s="33">
        <f t="shared" si="56"/>
        <v>1.0861865407319953</v>
      </c>
      <c r="P266" s="34">
        <f t="shared" si="57"/>
        <v>16.940000000000001</v>
      </c>
      <c r="Q266" s="34">
        <f t="shared" si="58"/>
        <v>20.666800000000002</v>
      </c>
      <c r="R266" s="35">
        <f t="shared" si="53"/>
        <v>1</v>
      </c>
      <c r="S266" s="57">
        <f t="shared" si="54"/>
        <v>18.906900000000004</v>
      </c>
      <c r="T266" s="57">
        <f t="shared" si="59"/>
        <v>23.066418000000006</v>
      </c>
      <c r="U266" s="58">
        <f t="shared" si="62"/>
        <v>18.906900000000004</v>
      </c>
      <c r="V266" s="33">
        <f t="shared" si="60"/>
        <v>1.2322195985832352</v>
      </c>
    </row>
    <row r="267" spans="1:22" ht="44.25" customHeight="1">
      <c r="A267" s="27">
        <v>261</v>
      </c>
      <c r="B267" s="61" t="s">
        <v>1221</v>
      </c>
      <c r="C267" s="51" t="s">
        <v>1223</v>
      </c>
      <c r="D267" s="38" t="str">
        <f t="shared" si="61"/>
        <v>BTT002</v>
      </c>
      <c r="E267" s="59" t="s">
        <v>1222</v>
      </c>
      <c r="F267" s="59" t="s">
        <v>1832</v>
      </c>
      <c r="G267" s="53">
        <v>14.11</v>
      </c>
      <c r="H267" s="54">
        <v>17.214200000000002</v>
      </c>
      <c r="I267" s="55"/>
      <c r="J267" s="56">
        <f t="shared" si="52"/>
        <v>0</v>
      </c>
      <c r="K267" s="56">
        <f t="shared" si="52"/>
        <v>0</v>
      </c>
      <c r="M267" s="27" t="str">
        <f t="shared" si="55"/>
        <v>BTT002</v>
      </c>
      <c r="N267" s="32">
        <f>VLOOKUP(M267,[1]Nakupna20230622!$B$3:$H$428,3,FALSE)</f>
        <v>5.99</v>
      </c>
      <c r="O267" s="33">
        <f t="shared" si="56"/>
        <v>1.35559265442404</v>
      </c>
      <c r="P267" s="34">
        <f t="shared" si="57"/>
        <v>11.98</v>
      </c>
      <c r="Q267" s="34">
        <f t="shared" si="58"/>
        <v>14.615600000000001</v>
      </c>
      <c r="R267" s="35">
        <f t="shared" si="53"/>
        <v>1</v>
      </c>
      <c r="S267" s="57">
        <f t="shared" si="54"/>
        <v>15.0977</v>
      </c>
      <c r="T267" s="57">
        <f t="shared" si="59"/>
        <v>18.419194000000001</v>
      </c>
      <c r="U267" s="58">
        <f t="shared" si="62"/>
        <v>15.0977</v>
      </c>
      <c r="V267" s="33">
        <f t="shared" si="60"/>
        <v>1.5204841402337228</v>
      </c>
    </row>
    <row r="268" spans="1:22" ht="51.75" customHeight="1">
      <c r="A268" s="27">
        <v>262</v>
      </c>
      <c r="B268" s="61" t="s">
        <v>1224</v>
      </c>
      <c r="C268" s="51" t="s">
        <v>1226</v>
      </c>
      <c r="D268" s="38" t="str">
        <f t="shared" si="61"/>
        <v>BTT004</v>
      </c>
      <c r="E268" s="59" t="s">
        <v>1225</v>
      </c>
      <c r="F268" s="59" t="s">
        <v>1833</v>
      </c>
      <c r="G268" s="53">
        <v>17.89</v>
      </c>
      <c r="H268" s="54">
        <v>21.825800000000001</v>
      </c>
      <c r="I268" s="55"/>
      <c r="J268" s="56">
        <f t="shared" si="52"/>
        <v>0</v>
      </c>
      <c r="K268" s="56">
        <f t="shared" si="52"/>
        <v>0</v>
      </c>
      <c r="M268" s="27" t="str">
        <f t="shared" si="55"/>
        <v>BTT004</v>
      </c>
      <c r="N268" s="32">
        <f>VLOOKUP(M268,[1]Nakupna20230622!$B$3:$H$428,3,FALSE)</f>
        <v>7.83</v>
      </c>
      <c r="O268" s="33">
        <f t="shared" si="56"/>
        <v>1.2848020434227332</v>
      </c>
      <c r="P268" s="34">
        <f t="shared" si="57"/>
        <v>15.66</v>
      </c>
      <c r="Q268" s="34">
        <f t="shared" si="58"/>
        <v>19.1052</v>
      </c>
      <c r="R268" s="35">
        <f t="shared" si="53"/>
        <v>1</v>
      </c>
      <c r="S268" s="57">
        <f t="shared" si="54"/>
        <v>19.142300000000002</v>
      </c>
      <c r="T268" s="57">
        <f t="shared" si="59"/>
        <v>23.353606000000003</v>
      </c>
      <c r="U268" s="58">
        <f t="shared" si="62"/>
        <v>19.142300000000002</v>
      </c>
      <c r="V268" s="33">
        <f t="shared" si="60"/>
        <v>1.4447381864623248</v>
      </c>
    </row>
    <row r="269" spans="1:22" ht="48" customHeight="1">
      <c r="A269" s="27">
        <v>263</v>
      </c>
      <c r="B269" s="61" t="s">
        <v>1227</v>
      </c>
      <c r="C269" s="51" t="s">
        <v>1229</v>
      </c>
      <c r="D269" s="38" t="str">
        <f t="shared" si="61"/>
        <v>BTT005</v>
      </c>
      <c r="E269" s="59" t="s">
        <v>1228</v>
      </c>
      <c r="F269" s="59" t="s">
        <v>1834</v>
      </c>
      <c r="G269" s="53">
        <v>14.43</v>
      </c>
      <c r="H269" s="54">
        <v>17.604600000000001</v>
      </c>
      <c r="I269" s="55"/>
      <c r="J269" s="56">
        <f t="shared" si="52"/>
        <v>0</v>
      </c>
      <c r="K269" s="56">
        <f t="shared" si="52"/>
        <v>0</v>
      </c>
      <c r="M269" s="27" t="str">
        <f t="shared" si="55"/>
        <v>BTT005</v>
      </c>
      <c r="N269" s="32">
        <f>VLOOKUP(M269,[1]Nakupna20230622!$B$3:$H$428,3,FALSE)</f>
        <v>5.99</v>
      </c>
      <c r="O269" s="33">
        <f t="shared" si="56"/>
        <v>1.4090150250417361</v>
      </c>
      <c r="P269" s="34">
        <f t="shared" si="57"/>
        <v>11.98</v>
      </c>
      <c r="Q269" s="34">
        <f t="shared" si="58"/>
        <v>14.615600000000001</v>
      </c>
      <c r="R269" s="35">
        <f t="shared" si="53"/>
        <v>1</v>
      </c>
      <c r="S269" s="57">
        <f t="shared" si="54"/>
        <v>15.440100000000001</v>
      </c>
      <c r="T269" s="57">
        <f t="shared" si="59"/>
        <v>18.836922000000001</v>
      </c>
      <c r="U269" s="58">
        <f t="shared" si="62"/>
        <v>15.440100000000001</v>
      </c>
      <c r="V269" s="33">
        <f t="shared" si="60"/>
        <v>1.5776460767946578</v>
      </c>
    </row>
    <row r="270" spans="1:22" ht="45" customHeight="1">
      <c r="A270" s="27">
        <v>264</v>
      </c>
      <c r="B270" s="61" t="s">
        <v>1230</v>
      </c>
      <c r="C270" s="51" t="s">
        <v>1232</v>
      </c>
      <c r="D270" s="38" t="str">
        <f t="shared" si="61"/>
        <v>BTT006</v>
      </c>
      <c r="E270" s="59" t="s">
        <v>1231</v>
      </c>
      <c r="F270" s="59" t="s">
        <v>1835</v>
      </c>
      <c r="G270" s="53">
        <v>14.43</v>
      </c>
      <c r="H270" s="54">
        <v>17.604600000000001</v>
      </c>
      <c r="I270" s="55"/>
      <c r="J270" s="56">
        <f t="shared" si="52"/>
        <v>0</v>
      </c>
      <c r="K270" s="56">
        <f t="shared" si="52"/>
        <v>0</v>
      </c>
      <c r="M270" s="27" t="str">
        <f t="shared" si="55"/>
        <v>BTT006</v>
      </c>
      <c r="N270" s="32">
        <f>VLOOKUP(M270,[1]Nakupna20230622!$B$3:$H$428,3,FALSE)</f>
        <v>5.99</v>
      </c>
      <c r="O270" s="33">
        <f t="shared" si="56"/>
        <v>1.4090150250417361</v>
      </c>
      <c r="P270" s="34">
        <f t="shared" si="57"/>
        <v>11.98</v>
      </c>
      <c r="Q270" s="34">
        <f t="shared" si="58"/>
        <v>14.615600000000001</v>
      </c>
      <c r="R270" s="35">
        <f t="shared" si="53"/>
        <v>1</v>
      </c>
      <c r="S270" s="57">
        <f t="shared" si="54"/>
        <v>15.440100000000001</v>
      </c>
      <c r="T270" s="57">
        <f t="shared" si="59"/>
        <v>18.836922000000001</v>
      </c>
      <c r="U270" s="58">
        <f t="shared" si="62"/>
        <v>15.440100000000001</v>
      </c>
      <c r="V270" s="33">
        <f t="shared" si="60"/>
        <v>1.5776460767946578</v>
      </c>
    </row>
    <row r="271" spans="1:22" ht="50.25" customHeight="1">
      <c r="A271" s="27">
        <v>265</v>
      </c>
      <c r="B271" s="61" t="s">
        <v>1233</v>
      </c>
      <c r="C271" s="51" t="s">
        <v>1235</v>
      </c>
      <c r="D271" s="38" t="str">
        <f t="shared" si="61"/>
        <v>BTT007</v>
      </c>
      <c r="E271" s="59" t="s">
        <v>1234</v>
      </c>
      <c r="F271" s="59" t="s">
        <v>1836</v>
      </c>
      <c r="G271" s="53">
        <v>14.43</v>
      </c>
      <c r="H271" s="54">
        <v>17.604600000000001</v>
      </c>
      <c r="I271" s="55"/>
      <c r="J271" s="56">
        <f t="shared" si="52"/>
        <v>0</v>
      </c>
      <c r="K271" s="56">
        <f t="shared" si="52"/>
        <v>0</v>
      </c>
      <c r="M271" s="27" t="str">
        <f t="shared" si="55"/>
        <v>BTT007</v>
      </c>
      <c r="N271" s="32">
        <f>VLOOKUP(M271,[1]Nakupna20230622!$B$3:$H$428,3,FALSE)</f>
        <v>5.99</v>
      </c>
      <c r="O271" s="33">
        <f t="shared" si="56"/>
        <v>1.4090150250417361</v>
      </c>
      <c r="P271" s="34">
        <f t="shared" si="57"/>
        <v>11.98</v>
      </c>
      <c r="Q271" s="34">
        <f t="shared" si="58"/>
        <v>14.615600000000001</v>
      </c>
      <c r="R271" s="35">
        <f t="shared" si="53"/>
        <v>1</v>
      </c>
      <c r="S271" s="57">
        <f t="shared" si="54"/>
        <v>15.440100000000001</v>
      </c>
      <c r="T271" s="57">
        <f t="shared" si="59"/>
        <v>18.836922000000001</v>
      </c>
      <c r="U271" s="58">
        <f t="shared" si="62"/>
        <v>15.440100000000001</v>
      </c>
      <c r="V271" s="33">
        <f t="shared" si="60"/>
        <v>1.5776460767946578</v>
      </c>
    </row>
    <row r="272" spans="1:22" ht="46.5" customHeight="1">
      <c r="A272" s="27">
        <v>266</v>
      </c>
      <c r="B272" s="61" t="s">
        <v>1236</v>
      </c>
      <c r="C272" s="51" t="s">
        <v>1238</v>
      </c>
      <c r="D272" s="38" t="str">
        <f t="shared" si="61"/>
        <v>BTT008</v>
      </c>
      <c r="E272" s="64" t="s">
        <v>1237</v>
      </c>
      <c r="F272" s="59" t="s">
        <v>1837</v>
      </c>
      <c r="G272" s="53">
        <v>14.43</v>
      </c>
      <c r="H272" s="54">
        <v>17.604600000000001</v>
      </c>
      <c r="I272" s="55"/>
      <c r="J272" s="56">
        <f t="shared" si="52"/>
        <v>0</v>
      </c>
      <c r="K272" s="56">
        <f t="shared" si="52"/>
        <v>0</v>
      </c>
      <c r="M272" s="27" t="str">
        <f t="shared" si="55"/>
        <v>BTT008</v>
      </c>
      <c r="N272" s="32">
        <f>VLOOKUP(M272,[1]Nakupna20230622!$B$3:$H$428,3,FALSE)</f>
        <v>5.99</v>
      </c>
      <c r="O272" s="33">
        <f t="shared" si="56"/>
        <v>1.4090150250417361</v>
      </c>
      <c r="P272" s="34">
        <f t="shared" si="57"/>
        <v>11.98</v>
      </c>
      <c r="Q272" s="34">
        <f t="shared" si="58"/>
        <v>14.615600000000001</v>
      </c>
      <c r="R272" s="35">
        <f t="shared" si="53"/>
        <v>1</v>
      </c>
      <c r="S272" s="57">
        <f t="shared" si="54"/>
        <v>15.440100000000001</v>
      </c>
      <c r="T272" s="57">
        <f t="shared" si="59"/>
        <v>18.836922000000001</v>
      </c>
      <c r="U272" s="58">
        <f t="shared" si="62"/>
        <v>15.440100000000001</v>
      </c>
      <c r="V272" s="33">
        <f t="shared" si="60"/>
        <v>1.5776460767946578</v>
      </c>
    </row>
    <row r="273" spans="1:22" ht="46.5" customHeight="1">
      <c r="A273" s="27">
        <v>267</v>
      </c>
      <c r="B273" s="61" t="s">
        <v>1239</v>
      </c>
      <c r="C273" s="51" t="s">
        <v>1241</v>
      </c>
      <c r="D273" s="38" t="str">
        <f t="shared" si="61"/>
        <v>BTT009</v>
      </c>
      <c r="E273" s="64" t="s">
        <v>1240</v>
      </c>
      <c r="F273" s="64" t="s">
        <v>1838</v>
      </c>
      <c r="G273" s="53">
        <v>23.17</v>
      </c>
      <c r="H273" s="54">
        <v>28.267399999999999</v>
      </c>
      <c r="I273" s="55"/>
      <c r="J273" s="56">
        <f t="shared" si="52"/>
        <v>0</v>
      </c>
      <c r="K273" s="56">
        <f t="shared" si="52"/>
        <v>0</v>
      </c>
      <c r="M273" s="27" t="str">
        <f t="shared" si="55"/>
        <v>BTT009</v>
      </c>
      <c r="N273" s="32">
        <f>VLOOKUP(M273,[1]Nakupna20230622!$B$3:$H$428,3,FALSE)</f>
        <v>10.99</v>
      </c>
      <c r="O273" s="33">
        <f t="shared" si="56"/>
        <v>1.1082802547770703</v>
      </c>
      <c r="P273" s="34">
        <f t="shared" si="57"/>
        <v>21.98</v>
      </c>
      <c r="Q273" s="34">
        <f t="shared" si="58"/>
        <v>26.8156</v>
      </c>
      <c r="R273" s="35">
        <f t="shared" si="53"/>
        <v>1</v>
      </c>
      <c r="S273" s="57">
        <f t="shared" si="54"/>
        <v>24.791900000000002</v>
      </c>
      <c r="T273" s="57">
        <f t="shared" si="59"/>
        <v>30.246118000000003</v>
      </c>
      <c r="U273" s="58">
        <f t="shared" si="62"/>
        <v>24.791900000000002</v>
      </c>
      <c r="V273" s="33">
        <f t="shared" si="60"/>
        <v>1.2558598726114651</v>
      </c>
    </row>
    <row r="274" spans="1:22" ht="47.25" customHeight="1">
      <c r="A274" s="27">
        <v>268</v>
      </c>
      <c r="B274" s="61" t="s">
        <v>1242</v>
      </c>
      <c r="C274" s="51" t="s">
        <v>1244</v>
      </c>
      <c r="D274" s="38" t="str">
        <f t="shared" si="61"/>
        <v>BTT0010</v>
      </c>
      <c r="E274" s="64" t="s">
        <v>1243</v>
      </c>
      <c r="F274" s="64" t="s">
        <v>1839</v>
      </c>
      <c r="G274" s="53">
        <v>9</v>
      </c>
      <c r="H274" s="54">
        <v>10.98</v>
      </c>
      <c r="I274" s="55"/>
      <c r="J274" s="56">
        <f t="shared" si="52"/>
        <v>0</v>
      </c>
      <c r="K274" s="56">
        <f t="shared" si="52"/>
        <v>0</v>
      </c>
      <c r="M274" s="27" t="str">
        <f t="shared" si="55"/>
        <v>BTT0010</v>
      </c>
      <c r="N274" s="32">
        <f>VLOOKUP(M274,[1]Nakupna20230622!$B$3:$H$428,3,FALSE)</f>
        <v>3.99</v>
      </c>
      <c r="O274" s="33">
        <f t="shared" si="56"/>
        <v>1.2556390977443608</v>
      </c>
      <c r="P274" s="34">
        <f t="shared" si="57"/>
        <v>7.98</v>
      </c>
      <c r="Q274" s="34">
        <f t="shared" si="58"/>
        <v>9.7355999999999998</v>
      </c>
      <c r="R274" s="35">
        <f t="shared" si="53"/>
        <v>1</v>
      </c>
      <c r="S274" s="57">
        <f t="shared" si="54"/>
        <v>9.6300000000000008</v>
      </c>
      <c r="T274" s="57">
        <f t="shared" si="59"/>
        <v>11.748600000000001</v>
      </c>
      <c r="U274" s="58">
        <f t="shared" si="62"/>
        <v>9.6300000000000008</v>
      </c>
      <c r="V274" s="33">
        <f t="shared" si="60"/>
        <v>1.4135338345864663</v>
      </c>
    </row>
    <row r="275" spans="1:22" ht="46.5" customHeight="1">
      <c r="A275" s="27">
        <v>269</v>
      </c>
      <c r="B275" s="61" t="s">
        <v>1245</v>
      </c>
      <c r="C275" s="51" t="s">
        <v>1247</v>
      </c>
      <c r="D275" s="38" t="str">
        <f t="shared" si="61"/>
        <v>BTT0011</v>
      </c>
      <c r="E275" s="64" t="s">
        <v>1246</v>
      </c>
      <c r="F275" s="64" t="s">
        <v>1840</v>
      </c>
      <c r="G275" s="53">
        <v>9</v>
      </c>
      <c r="H275" s="54">
        <v>10.98</v>
      </c>
      <c r="I275" s="55"/>
      <c r="J275" s="56">
        <f t="shared" si="52"/>
        <v>0</v>
      </c>
      <c r="K275" s="56">
        <f t="shared" si="52"/>
        <v>0</v>
      </c>
      <c r="M275" s="27" t="str">
        <f t="shared" si="55"/>
        <v>BTT0011</v>
      </c>
      <c r="N275" s="32">
        <f>VLOOKUP(M275,[1]Nakupna20230622!$B$3:$H$428,3,FALSE)</f>
        <v>3.99</v>
      </c>
      <c r="O275" s="33">
        <f t="shared" si="56"/>
        <v>1.2556390977443608</v>
      </c>
      <c r="P275" s="34">
        <f t="shared" si="57"/>
        <v>7.98</v>
      </c>
      <c r="Q275" s="34">
        <f t="shared" si="58"/>
        <v>9.7355999999999998</v>
      </c>
      <c r="R275" s="35">
        <f t="shared" si="53"/>
        <v>1</v>
      </c>
      <c r="S275" s="57">
        <f t="shared" si="54"/>
        <v>9.6300000000000008</v>
      </c>
      <c r="T275" s="57">
        <f t="shared" si="59"/>
        <v>11.748600000000001</v>
      </c>
      <c r="U275" s="58">
        <f t="shared" si="62"/>
        <v>9.6300000000000008</v>
      </c>
      <c r="V275" s="33">
        <f t="shared" si="60"/>
        <v>1.4135338345864663</v>
      </c>
    </row>
    <row r="276" spans="1:22" ht="52.5" customHeight="1">
      <c r="A276" s="27">
        <v>270</v>
      </c>
      <c r="B276" s="61" t="s">
        <v>1248</v>
      </c>
      <c r="C276" s="51" t="s">
        <v>1250</v>
      </c>
      <c r="D276" s="38" t="str">
        <f t="shared" si="61"/>
        <v>BTT0012</v>
      </c>
      <c r="E276" s="59" t="s">
        <v>1249</v>
      </c>
      <c r="F276" s="64" t="s">
        <v>1841</v>
      </c>
      <c r="G276" s="53">
        <v>9.5</v>
      </c>
      <c r="H276" s="54">
        <f t="shared" ref="H276:H281" si="63">G276*1.22</f>
        <v>11.59</v>
      </c>
      <c r="I276" s="55"/>
      <c r="J276" s="56">
        <f t="shared" si="52"/>
        <v>0</v>
      </c>
      <c r="K276" s="56">
        <f t="shared" si="52"/>
        <v>0</v>
      </c>
      <c r="M276" s="27" t="str">
        <f t="shared" si="55"/>
        <v>BTT0012</v>
      </c>
      <c r="N276" s="32">
        <f>VLOOKUP(M276,[1]Nakupna20230622!$B$3:$H$428,3,FALSE)</f>
        <v>4.43</v>
      </c>
      <c r="O276" s="33">
        <f t="shared" si="56"/>
        <v>1.144469525959368</v>
      </c>
      <c r="P276" s="34">
        <f t="shared" si="57"/>
        <v>8.86</v>
      </c>
      <c r="Q276" s="34">
        <f t="shared" si="58"/>
        <v>10.809199999999999</v>
      </c>
      <c r="R276" s="35">
        <f t="shared" si="53"/>
        <v>1</v>
      </c>
      <c r="S276" s="57">
        <f t="shared" si="54"/>
        <v>10.165000000000001</v>
      </c>
      <c r="T276" s="57">
        <f t="shared" si="59"/>
        <v>12.401300000000001</v>
      </c>
      <c r="U276" s="58">
        <f t="shared" si="62"/>
        <v>10.165000000000001</v>
      </c>
      <c r="V276" s="33">
        <f t="shared" si="60"/>
        <v>1.2945823927765241</v>
      </c>
    </row>
    <row r="277" spans="1:22" ht="48.75" customHeight="1">
      <c r="A277" s="27">
        <v>271</v>
      </c>
      <c r="B277" s="61" t="s">
        <v>1251</v>
      </c>
      <c r="C277" s="51" t="s">
        <v>1253</v>
      </c>
      <c r="D277" s="38" t="str">
        <f t="shared" si="61"/>
        <v>BTT0013</v>
      </c>
      <c r="E277" s="59" t="s">
        <v>1252</v>
      </c>
      <c r="F277" s="59" t="s">
        <v>1842</v>
      </c>
      <c r="G277" s="53">
        <v>10</v>
      </c>
      <c r="H277" s="54">
        <f t="shared" si="63"/>
        <v>12.2</v>
      </c>
      <c r="I277" s="55"/>
      <c r="J277" s="56">
        <f t="shared" si="52"/>
        <v>0</v>
      </c>
      <c r="K277" s="56">
        <f t="shared" si="52"/>
        <v>0</v>
      </c>
      <c r="M277" s="27" t="str">
        <f t="shared" si="55"/>
        <v>BTT0013</v>
      </c>
      <c r="N277" s="32">
        <f>VLOOKUP(M277,[1]Nakupna20230622!$B$3:$H$428,3,FALSE)</f>
        <v>4.8600000000000003</v>
      </c>
      <c r="O277" s="33">
        <f t="shared" si="56"/>
        <v>1.0576131687242798</v>
      </c>
      <c r="P277" s="34">
        <f t="shared" si="57"/>
        <v>9.7200000000000006</v>
      </c>
      <c r="Q277" s="34">
        <f t="shared" si="58"/>
        <v>11.858400000000001</v>
      </c>
      <c r="R277" s="35">
        <f t="shared" si="53"/>
        <v>1</v>
      </c>
      <c r="S277" s="57">
        <f t="shared" si="54"/>
        <v>10.700000000000001</v>
      </c>
      <c r="T277" s="57">
        <f t="shared" si="59"/>
        <v>13.054</v>
      </c>
      <c r="U277" s="58">
        <f t="shared" si="62"/>
        <v>10.700000000000001</v>
      </c>
      <c r="V277" s="33">
        <f t="shared" si="60"/>
        <v>1.2016460905349795</v>
      </c>
    </row>
    <row r="278" spans="1:22" ht="39" customHeight="1">
      <c r="A278" s="27">
        <v>272</v>
      </c>
      <c r="B278" s="61" t="s">
        <v>1254</v>
      </c>
      <c r="C278" s="51" t="s">
        <v>1256</v>
      </c>
      <c r="D278" s="38" t="str">
        <f t="shared" si="61"/>
        <v>BTT0014</v>
      </c>
      <c r="E278" s="74" t="s">
        <v>1255</v>
      </c>
      <c r="F278" s="59" t="s">
        <v>1843</v>
      </c>
      <c r="G278" s="53">
        <v>22.58</v>
      </c>
      <c r="H278" s="54">
        <v>27.547599999999999</v>
      </c>
      <c r="I278" s="55"/>
      <c r="J278" s="56">
        <f t="shared" si="52"/>
        <v>0</v>
      </c>
      <c r="K278" s="56">
        <f t="shared" si="52"/>
        <v>0</v>
      </c>
      <c r="M278" s="27" t="str">
        <f t="shared" si="55"/>
        <v>BTT0014</v>
      </c>
      <c r="N278" s="32">
        <f>VLOOKUP(M278,[1]Nakupna20230622!$B$3:$H$428,3,FALSE)</f>
        <v>11.02</v>
      </c>
      <c r="O278" s="33">
        <f t="shared" si="56"/>
        <v>1.0490018148820326</v>
      </c>
      <c r="P278" s="34">
        <f t="shared" si="57"/>
        <v>22.04</v>
      </c>
      <c r="Q278" s="34">
        <f t="shared" si="58"/>
        <v>26.8888</v>
      </c>
      <c r="R278" s="35">
        <f t="shared" si="53"/>
        <v>1</v>
      </c>
      <c r="S278" s="57">
        <f t="shared" si="54"/>
        <v>24.160599999999999</v>
      </c>
      <c r="T278" s="57">
        <f t="shared" si="59"/>
        <v>29.475931999999997</v>
      </c>
      <c r="U278" s="58">
        <f t="shared" si="62"/>
        <v>24.160599999999999</v>
      </c>
      <c r="V278" s="33">
        <f t="shared" si="60"/>
        <v>1.192431941923775</v>
      </c>
    </row>
    <row r="279" spans="1:22" ht="50.25" customHeight="1">
      <c r="A279" s="27">
        <v>273</v>
      </c>
      <c r="B279" s="61" t="s">
        <v>1257</v>
      </c>
      <c r="C279" s="51" t="s">
        <v>1259</v>
      </c>
      <c r="D279" s="38" t="str">
        <f t="shared" si="61"/>
        <v>BTT0015</v>
      </c>
      <c r="E279" s="59" t="s">
        <v>1258</v>
      </c>
      <c r="F279" s="74" t="s">
        <v>1844</v>
      </c>
      <c r="G279" s="53">
        <v>10.23</v>
      </c>
      <c r="H279" s="54">
        <v>12.480600000000001</v>
      </c>
      <c r="I279" s="55"/>
      <c r="J279" s="56">
        <f t="shared" si="52"/>
        <v>0</v>
      </c>
      <c r="K279" s="56">
        <f t="shared" si="52"/>
        <v>0</v>
      </c>
      <c r="M279" s="27" t="str">
        <f t="shared" si="55"/>
        <v>BTT0015</v>
      </c>
      <c r="N279" s="32">
        <f>VLOOKUP(M279,[1]Nakupna20230622!$B$3:$H$428,3,FALSE)</f>
        <v>4.43</v>
      </c>
      <c r="O279" s="33">
        <f t="shared" si="56"/>
        <v>1.3092550790067723</v>
      </c>
      <c r="P279" s="34">
        <f t="shared" si="57"/>
        <v>8.86</v>
      </c>
      <c r="Q279" s="34">
        <f t="shared" si="58"/>
        <v>10.809199999999999</v>
      </c>
      <c r="R279" s="35">
        <f t="shared" si="53"/>
        <v>1</v>
      </c>
      <c r="S279" s="57">
        <f t="shared" si="54"/>
        <v>10.946100000000001</v>
      </c>
      <c r="T279" s="57">
        <f t="shared" si="59"/>
        <v>13.354242000000001</v>
      </c>
      <c r="U279" s="58">
        <f t="shared" si="62"/>
        <v>10.946100000000001</v>
      </c>
      <c r="V279" s="33">
        <f t="shared" si="60"/>
        <v>1.4709029345372464</v>
      </c>
    </row>
    <row r="280" spans="1:22" ht="45" customHeight="1">
      <c r="A280" s="27">
        <v>274</v>
      </c>
      <c r="B280" s="61" t="s">
        <v>1260</v>
      </c>
      <c r="C280" s="51" t="s">
        <v>1262</v>
      </c>
      <c r="D280" s="38" t="str">
        <f t="shared" si="61"/>
        <v>BTT0016</v>
      </c>
      <c r="E280" s="59" t="s">
        <v>1261</v>
      </c>
      <c r="F280" s="59" t="s">
        <v>1845</v>
      </c>
      <c r="G280" s="53">
        <v>10.23</v>
      </c>
      <c r="H280" s="54">
        <v>12.480600000000001</v>
      </c>
      <c r="I280" s="55"/>
      <c r="J280" s="56">
        <f t="shared" si="52"/>
        <v>0</v>
      </c>
      <c r="K280" s="56">
        <f t="shared" si="52"/>
        <v>0</v>
      </c>
      <c r="M280" s="27" t="str">
        <f t="shared" si="55"/>
        <v>BTT0016</v>
      </c>
      <c r="N280" s="32">
        <f>VLOOKUP(M280,[1]Nakupna20230622!$B$3:$H$428,3,FALSE)</f>
        <v>4.43</v>
      </c>
      <c r="O280" s="33">
        <f t="shared" si="56"/>
        <v>1.3092550790067723</v>
      </c>
      <c r="P280" s="34">
        <f t="shared" si="57"/>
        <v>8.86</v>
      </c>
      <c r="Q280" s="34">
        <f t="shared" si="58"/>
        <v>10.809199999999999</v>
      </c>
      <c r="R280" s="35">
        <f t="shared" si="53"/>
        <v>1</v>
      </c>
      <c r="S280" s="57">
        <f t="shared" si="54"/>
        <v>10.946100000000001</v>
      </c>
      <c r="T280" s="57">
        <f t="shared" si="59"/>
        <v>13.354242000000001</v>
      </c>
      <c r="U280" s="58">
        <f t="shared" si="62"/>
        <v>10.946100000000001</v>
      </c>
      <c r="V280" s="33">
        <f t="shared" si="60"/>
        <v>1.4709029345372464</v>
      </c>
    </row>
    <row r="281" spans="1:22" ht="50.25" customHeight="1">
      <c r="A281" s="27">
        <v>275</v>
      </c>
      <c r="B281" s="61" t="s">
        <v>1263</v>
      </c>
      <c r="C281" s="51" t="s">
        <v>1265</v>
      </c>
      <c r="D281" s="38" t="str">
        <f t="shared" si="61"/>
        <v>BTT0017</v>
      </c>
      <c r="E281" s="59" t="s">
        <v>1264</v>
      </c>
      <c r="F281" s="59" t="s">
        <v>1846</v>
      </c>
      <c r="G281" s="53">
        <v>14.5</v>
      </c>
      <c r="H281" s="54">
        <f t="shared" si="63"/>
        <v>17.690000000000001</v>
      </c>
      <c r="I281" s="55"/>
      <c r="J281" s="56">
        <f t="shared" si="52"/>
        <v>0</v>
      </c>
      <c r="K281" s="56">
        <f t="shared" si="52"/>
        <v>0</v>
      </c>
      <c r="M281" s="27" t="str">
        <f t="shared" si="55"/>
        <v>BTT0017</v>
      </c>
      <c r="N281" s="32">
        <f>VLOOKUP(M281,[1]Nakupna20230622!$B$3:$H$428,3,FALSE)</f>
        <v>6.78</v>
      </c>
      <c r="O281" s="33">
        <f t="shared" si="56"/>
        <v>1.1386430678466075</v>
      </c>
      <c r="P281" s="34">
        <f t="shared" si="57"/>
        <v>13.56</v>
      </c>
      <c r="Q281" s="34">
        <f t="shared" si="58"/>
        <v>16.543199999999999</v>
      </c>
      <c r="R281" s="35">
        <f t="shared" si="53"/>
        <v>1</v>
      </c>
      <c r="S281" s="57">
        <f t="shared" si="54"/>
        <v>15.515000000000001</v>
      </c>
      <c r="T281" s="57">
        <f t="shared" si="59"/>
        <v>18.9283</v>
      </c>
      <c r="U281" s="58">
        <f t="shared" si="62"/>
        <v>15.515000000000001</v>
      </c>
      <c r="V281" s="33">
        <f t="shared" si="60"/>
        <v>1.28834808259587</v>
      </c>
    </row>
    <row r="282" spans="1:22" ht="39.75" customHeight="1">
      <c r="A282" s="27">
        <v>276</v>
      </c>
      <c r="B282" s="61" t="s">
        <v>1266</v>
      </c>
      <c r="C282" s="51" t="s">
        <v>1268</v>
      </c>
      <c r="D282" s="38" t="str">
        <f t="shared" si="61"/>
        <v>BTT0020</v>
      </c>
      <c r="E282" s="59" t="s">
        <v>1267</v>
      </c>
      <c r="F282" s="59"/>
      <c r="G282" s="53">
        <v>41.11</v>
      </c>
      <c r="H282" s="54">
        <v>50.154200000000003</v>
      </c>
      <c r="I282" s="55"/>
      <c r="J282" s="56">
        <f t="shared" si="52"/>
        <v>0</v>
      </c>
      <c r="K282" s="56">
        <f t="shared" si="52"/>
        <v>0</v>
      </c>
      <c r="M282" s="27" t="str">
        <f t="shared" si="55"/>
        <v>BTT0020</v>
      </c>
      <c r="N282" s="32">
        <f>VLOOKUP(M282,[1]Nakupna20230622!$B$3:$H$428,3,FALSE)</f>
        <v>19.190000000000001</v>
      </c>
      <c r="O282" s="33">
        <f t="shared" si="56"/>
        <v>1.1422615945805106</v>
      </c>
      <c r="P282" s="34">
        <f t="shared" si="57"/>
        <v>38.380000000000003</v>
      </c>
      <c r="Q282" s="34">
        <f t="shared" si="58"/>
        <v>46.823599999999999</v>
      </c>
      <c r="R282" s="35">
        <f t="shared" si="53"/>
        <v>1</v>
      </c>
      <c r="S282" s="57">
        <f t="shared" si="54"/>
        <v>43.987700000000004</v>
      </c>
      <c r="T282" s="57">
        <f t="shared" si="59"/>
        <v>53.664994</v>
      </c>
      <c r="U282" s="58">
        <f t="shared" si="62"/>
        <v>43.987700000000004</v>
      </c>
      <c r="V282" s="33">
        <f t="shared" si="60"/>
        <v>1.2922199062011466</v>
      </c>
    </row>
    <row r="283" spans="1:22" ht="37.5" customHeight="1">
      <c r="A283" s="27">
        <v>277</v>
      </c>
      <c r="B283" s="61" t="s">
        <v>1269</v>
      </c>
      <c r="C283" s="51" t="s">
        <v>1271</v>
      </c>
      <c r="D283" s="38" t="str">
        <f t="shared" si="61"/>
        <v>BTT0021</v>
      </c>
      <c r="E283" s="59" t="s">
        <v>1270</v>
      </c>
      <c r="F283" s="59" t="s">
        <v>1847</v>
      </c>
      <c r="G283" s="53">
        <v>9.23</v>
      </c>
      <c r="H283" s="54">
        <v>11.2606</v>
      </c>
      <c r="I283" s="55"/>
      <c r="J283" s="56">
        <f t="shared" si="52"/>
        <v>0</v>
      </c>
      <c r="K283" s="56">
        <f t="shared" si="52"/>
        <v>0</v>
      </c>
      <c r="M283" s="27" t="str">
        <f t="shared" si="55"/>
        <v>BTT0021</v>
      </c>
      <c r="N283" s="32">
        <f>VLOOKUP(M283,[1]Nakupna20230622!$B$3:$H$428,3,FALSE)</f>
        <v>4.46</v>
      </c>
      <c r="O283" s="33">
        <f t="shared" si="56"/>
        <v>1.0695067264573992</v>
      </c>
      <c r="P283" s="34">
        <f t="shared" si="57"/>
        <v>8.92</v>
      </c>
      <c r="Q283" s="34">
        <f t="shared" si="58"/>
        <v>10.882400000000001</v>
      </c>
      <c r="R283" s="35">
        <f t="shared" si="53"/>
        <v>1</v>
      </c>
      <c r="S283" s="57">
        <f t="shared" si="54"/>
        <v>9.876100000000001</v>
      </c>
      <c r="T283" s="57">
        <f t="shared" si="59"/>
        <v>12.048842</v>
      </c>
      <c r="U283" s="58">
        <f t="shared" si="62"/>
        <v>9.876100000000001</v>
      </c>
      <c r="V283" s="33">
        <f t="shared" si="60"/>
        <v>1.2143721973094173</v>
      </c>
    </row>
    <row r="284" spans="1:22" ht="37.5" customHeight="1">
      <c r="A284" s="27">
        <v>278</v>
      </c>
      <c r="B284" s="61" t="s">
        <v>1272</v>
      </c>
      <c r="C284" s="51" t="s">
        <v>1274</v>
      </c>
      <c r="D284" s="38" t="str">
        <f t="shared" si="61"/>
        <v>BTT0022</v>
      </c>
      <c r="E284" s="59" t="s">
        <v>1273</v>
      </c>
      <c r="F284" s="59" t="s">
        <v>1848</v>
      </c>
      <c r="G284" s="53">
        <v>11.23</v>
      </c>
      <c r="H284" s="54">
        <v>13.7006</v>
      </c>
      <c r="I284" s="55"/>
      <c r="J284" s="56">
        <f t="shared" si="52"/>
        <v>0</v>
      </c>
      <c r="K284" s="56">
        <f t="shared" si="52"/>
        <v>0</v>
      </c>
      <c r="M284" s="27" t="str">
        <f t="shared" si="55"/>
        <v>BTT0022</v>
      </c>
      <c r="N284" s="32">
        <f>VLOOKUP(M284,[1]Nakupna20230622!$B$3:$H$428,3,FALSE)</f>
        <v>4.99</v>
      </c>
      <c r="O284" s="33">
        <f t="shared" si="56"/>
        <v>1.2505010020040079</v>
      </c>
      <c r="P284" s="34">
        <f t="shared" si="57"/>
        <v>9.98</v>
      </c>
      <c r="Q284" s="34">
        <f t="shared" si="58"/>
        <v>12.175600000000001</v>
      </c>
      <c r="R284" s="35">
        <f t="shared" si="53"/>
        <v>1</v>
      </c>
      <c r="S284" s="57">
        <f t="shared" si="54"/>
        <v>12.016100000000002</v>
      </c>
      <c r="T284" s="57">
        <f t="shared" si="59"/>
        <v>14.659642000000002</v>
      </c>
      <c r="U284" s="58">
        <f t="shared" si="62"/>
        <v>12.016100000000002</v>
      </c>
      <c r="V284" s="33">
        <f t="shared" si="60"/>
        <v>1.4080360721442888</v>
      </c>
    </row>
    <row r="285" spans="1:22" ht="58.5" customHeight="1">
      <c r="A285" s="27">
        <v>279</v>
      </c>
      <c r="B285" s="61" t="s">
        <v>1275</v>
      </c>
      <c r="C285" s="51" t="s">
        <v>1277</v>
      </c>
      <c r="D285" s="38" t="str">
        <f t="shared" si="61"/>
        <v>BTT0023</v>
      </c>
      <c r="E285" s="59" t="s">
        <v>1276</v>
      </c>
      <c r="F285" s="59" t="s">
        <v>1849</v>
      </c>
      <c r="G285" s="53">
        <v>24.12</v>
      </c>
      <c r="H285" s="54">
        <v>29.426400000000001</v>
      </c>
      <c r="I285" s="55"/>
      <c r="J285" s="56">
        <f t="shared" si="52"/>
        <v>0</v>
      </c>
      <c r="K285" s="56">
        <f t="shared" si="52"/>
        <v>0</v>
      </c>
      <c r="M285" s="27" t="str">
        <f t="shared" si="55"/>
        <v>BTT0023</v>
      </c>
      <c r="N285" s="32">
        <f>VLOOKUP(M285,[1]Nakupna20230622!$B$3:$H$428,3,FALSE)</f>
        <v>10.83</v>
      </c>
      <c r="O285" s="33">
        <f t="shared" si="56"/>
        <v>1.2271468144044322</v>
      </c>
      <c r="P285" s="34">
        <f t="shared" si="57"/>
        <v>21.66</v>
      </c>
      <c r="Q285" s="34">
        <f t="shared" si="58"/>
        <v>26.4252</v>
      </c>
      <c r="R285" s="35">
        <f t="shared" si="53"/>
        <v>1</v>
      </c>
      <c r="S285" s="57">
        <f t="shared" si="54"/>
        <v>25.808400000000002</v>
      </c>
      <c r="T285" s="57">
        <f t="shared" si="59"/>
        <v>31.486248000000003</v>
      </c>
      <c r="U285" s="58">
        <f t="shared" si="62"/>
        <v>25.808400000000002</v>
      </c>
      <c r="V285" s="33">
        <f t="shared" si="60"/>
        <v>1.3830470914127426</v>
      </c>
    </row>
    <row r="286" spans="1:22" ht="53.25" customHeight="1">
      <c r="A286" s="27">
        <v>280</v>
      </c>
      <c r="B286" s="61" t="s">
        <v>1281</v>
      </c>
      <c r="C286" s="51" t="s">
        <v>1283</v>
      </c>
      <c r="D286" s="38" t="str">
        <f t="shared" si="61"/>
        <v>BTT0025</v>
      </c>
      <c r="E286" s="59" t="s">
        <v>1282</v>
      </c>
      <c r="F286" s="59" t="s">
        <v>1850</v>
      </c>
      <c r="G286" s="53">
        <v>19.329999999999998</v>
      </c>
      <c r="H286" s="54">
        <v>23.582599999999999</v>
      </c>
      <c r="I286" s="55"/>
      <c r="J286" s="56">
        <f t="shared" si="52"/>
        <v>0</v>
      </c>
      <c r="K286" s="56">
        <f t="shared" si="52"/>
        <v>0</v>
      </c>
      <c r="M286" s="27" t="str">
        <f t="shared" si="55"/>
        <v>BTT0025</v>
      </c>
      <c r="N286" s="32">
        <f>VLOOKUP(M286,[1]Nakupna20230622!$B$3:$H$428,3,FALSE)</f>
        <v>8.83</v>
      </c>
      <c r="O286" s="33">
        <f t="shared" si="56"/>
        <v>1.1891279728199318</v>
      </c>
      <c r="P286" s="34">
        <f t="shared" si="57"/>
        <v>17.66</v>
      </c>
      <c r="Q286" s="34">
        <f t="shared" si="58"/>
        <v>21.545200000000001</v>
      </c>
      <c r="R286" s="35">
        <f t="shared" si="53"/>
        <v>1</v>
      </c>
      <c r="S286" s="57">
        <f t="shared" si="54"/>
        <v>20.6831</v>
      </c>
      <c r="T286" s="57">
        <f t="shared" si="59"/>
        <v>25.233381999999999</v>
      </c>
      <c r="U286" s="58">
        <f t="shared" si="62"/>
        <v>20.6831</v>
      </c>
      <c r="V286" s="33">
        <f t="shared" si="60"/>
        <v>1.3423669309173272</v>
      </c>
    </row>
    <row r="287" spans="1:22" ht="47.25" customHeight="1">
      <c r="A287" s="27">
        <v>281</v>
      </c>
      <c r="B287" s="61" t="s">
        <v>1284</v>
      </c>
      <c r="C287" s="51" t="s">
        <v>1286</v>
      </c>
      <c r="D287" s="38" t="str">
        <f t="shared" si="61"/>
        <v>BTT0026</v>
      </c>
      <c r="E287" s="59" t="s">
        <v>1285</v>
      </c>
      <c r="F287" s="59" t="s">
        <v>1851</v>
      </c>
      <c r="G287" s="53">
        <v>12.45</v>
      </c>
      <c r="H287" s="54">
        <v>15.189</v>
      </c>
      <c r="I287" s="55"/>
      <c r="J287" s="56">
        <f t="shared" si="52"/>
        <v>0</v>
      </c>
      <c r="K287" s="56">
        <f t="shared" si="52"/>
        <v>0</v>
      </c>
      <c r="M287" s="27" t="str">
        <f t="shared" si="55"/>
        <v>BTT0026</v>
      </c>
      <c r="N287" s="32">
        <f>VLOOKUP(M287,[1]Nakupna20230622!$B$3:$H$428,3,FALSE)</f>
        <v>4.99</v>
      </c>
      <c r="O287" s="33">
        <f t="shared" si="56"/>
        <v>1.4949899799599196</v>
      </c>
      <c r="P287" s="34">
        <f t="shared" si="57"/>
        <v>9.98</v>
      </c>
      <c r="Q287" s="34">
        <f t="shared" si="58"/>
        <v>12.175600000000001</v>
      </c>
      <c r="R287" s="35">
        <f t="shared" si="53"/>
        <v>1</v>
      </c>
      <c r="S287" s="57">
        <f t="shared" si="54"/>
        <v>13.3215</v>
      </c>
      <c r="T287" s="57">
        <f t="shared" si="59"/>
        <v>16.252230000000001</v>
      </c>
      <c r="U287" s="58">
        <f t="shared" si="62"/>
        <v>13.3215</v>
      </c>
      <c r="V287" s="33">
        <f t="shared" si="60"/>
        <v>1.6696392785571141</v>
      </c>
    </row>
    <row r="288" spans="1:22" ht="51.75" customHeight="1">
      <c r="A288" s="27">
        <v>282</v>
      </c>
      <c r="B288" s="61" t="s">
        <v>1287</v>
      </c>
      <c r="C288" s="51" t="s">
        <v>1289</v>
      </c>
      <c r="D288" s="38" t="str">
        <f t="shared" si="61"/>
        <v>BTT0027</v>
      </c>
      <c r="E288" s="59" t="s">
        <v>1288</v>
      </c>
      <c r="F288" s="59" t="s">
        <v>1852</v>
      </c>
      <c r="G288" s="53">
        <v>14.12</v>
      </c>
      <c r="H288" s="54">
        <v>17.226400000000002</v>
      </c>
      <c r="I288" s="55"/>
      <c r="J288" s="56">
        <f t="shared" si="52"/>
        <v>0</v>
      </c>
      <c r="K288" s="56">
        <f t="shared" si="52"/>
        <v>0</v>
      </c>
      <c r="M288" s="27" t="str">
        <f t="shared" si="55"/>
        <v>BTT0027</v>
      </c>
      <c r="N288" s="32">
        <f>VLOOKUP(M288,[1]Nakupna20230622!$B$3:$H$428,3,FALSE)</f>
        <v>5.83</v>
      </c>
      <c r="O288" s="33">
        <f t="shared" si="56"/>
        <v>1.4219554030874784</v>
      </c>
      <c r="P288" s="34">
        <f t="shared" si="57"/>
        <v>11.66</v>
      </c>
      <c r="Q288" s="34">
        <f t="shared" si="58"/>
        <v>14.225199999999999</v>
      </c>
      <c r="R288" s="35">
        <f t="shared" si="53"/>
        <v>1</v>
      </c>
      <c r="S288" s="57">
        <f t="shared" si="54"/>
        <v>15.1084</v>
      </c>
      <c r="T288" s="57">
        <f t="shared" si="59"/>
        <v>18.432247999999998</v>
      </c>
      <c r="U288" s="58">
        <f t="shared" si="62"/>
        <v>15.1084</v>
      </c>
      <c r="V288" s="33">
        <f t="shared" si="60"/>
        <v>1.5914922813036019</v>
      </c>
    </row>
    <row r="289" spans="1:22" ht="48.75" customHeight="1">
      <c r="A289" s="27">
        <v>283</v>
      </c>
      <c r="B289" s="61" t="s">
        <v>1290</v>
      </c>
      <c r="C289" s="51" t="s">
        <v>1292</v>
      </c>
      <c r="D289" s="38" t="str">
        <f t="shared" si="61"/>
        <v>BTT0028</v>
      </c>
      <c r="E289" s="59" t="s">
        <v>1291</v>
      </c>
      <c r="F289" s="59" t="s">
        <v>1852</v>
      </c>
      <c r="G289" s="53">
        <v>14.12</v>
      </c>
      <c r="H289" s="54">
        <v>17.226400000000002</v>
      </c>
      <c r="I289" s="55"/>
      <c r="J289" s="56">
        <f t="shared" si="52"/>
        <v>0</v>
      </c>
      <c r="K289" s="56">
        <f t="shared" si="52"/>
        <v>0</v>
      </c>
      <c r="M289" s="27" t="str">
        <f t="shared" si="55"/>
        <v>BTT0028</v>
      </c>
      <c r="N289" s="32">
        <f>VLOOKUP(M289,[1]Nakupna20230622!$B$3:$H$428,3,FALSE)</f>
        <v>5.83</v>
      </c>
      <c r="O289" s="33">
        <f t="shared" si="56"/>
        <v>1.4219554030874784</v>
      </c>
      <c r="P289" s="34">
        <f t="shared" si="57"/>
        <v>11.66</v>
      </c>
      <c r="Q289" s="34">
        <f t="shared" si="58"/>
        <v>14.225199999999999</v>
      </c>
      <c r="R289" s="35">
        <f t="shared" si="53"/>
        <v>1</v>
      </c>
      <c r="S289" s="57">
        <f t="shared" si="54"/>
        <v>15.1084</v>
      </c>
      <c r="T289" s="57">
        <f t="shared" si="59"/>
        <v>18.432247999999998</v>
      </c>
      <c r="U289" s="58">
        <f t="shared" si="62"/>
        <v>15.1084</v>
      </c>
      <c r="V289" s="33">
        <f t="shared" si="60"/>
        <v>1.5914922813036019</v>
      </c>
    </row>
    <row r="290" spans="1:22" ht="47.25" customHeight="1">
      <c r="A290" s="27">
        <v>284</v>
      </c>
      <c r="B290" s="61" t="s">
        <v>1293</v>
      </c>
      <c r="C290" s="51" t="s">
        <v>1295</v>
      </c>
      <c r="D290" s="38" t="str">
        <f t="shared" si="61"/>
        <v>BTT0029</v>
      </c>
      <c r="E290" s="59" t="s">
        <v>1294</v>
      </c>
      <c r="F290" s="59"/>
      <c r="G290" s="53">
        <v>12.11</v>
      </c>
      <c r="H290" s="54">
        <v>14.7742</v>
      </c>
      <c r="I290" s="55"/>
      <c r="J290" s="56">
        <f t="shared" si="52"/>
        <v>0</v>
      </c>
      <c r="K290" s="56">
        <f t="shared" si="52"/>
        <v>0</v>
      </c>
      <c r="M290" s="27" t="str">
        <f t="shared" si="55"/>
        <v>BTT0029</v>
      </c>
      <c r="N290" s="32">
        <f>VLOOKUP(M290,[1]Nakupna20230622!$B$3:$H$428,3,FALSE)</f>
        <v>4.99</v>
      </c>
      <c r="O290" s="33">
        <f t="shared" si="56"/>
        <v>1.4268537074148295</v>
      </c>
      <c r="P290" s="34">
        <f t="shared" si="57"/>
        <v>9.98</v>
      </c>
      <c r="Q290" s="34">
        <f t="shared" si="58"/>
        <v>12.175600000000001</v>
      </c>
      <c r="R290" s="35">
        <f t="shared" si="53"/>
        <v>1</v>
      </c>
      <c r="S290" s="57">
        <f t="shared" si="54"/>
        <v>12.957700000000001</v>
      </c>
      <c r="T290" s="57">
        <f t="shared" si="59"/>
        <v>15.808394000000002</v>
      </c>
      <c r="U290" s="58">
        <f t="shared" si="62"/>
        <v>12.957700000000001</v>
      </c>
      <c r="V290" s="33">
        <f t="shared" si="60"/>
        <v>1.5967334669338678</v>
      </c>
    </row>
    <row r="291" spans="1:22" ht="47.25" customHeight="1">
      <c r="A291" s="27">
        <v>285</v>
      </c>
      <c r="B291" s="61" t="s">
        <v>1296</v>
      </c>
      <c r="C291" s="51" t="s">
        <v>1298</v>
      </c>
      <c r="D291" s="38" t="str">
        <f t="shared" si="61"/>
        <v>BTT0030</v>
      </c>
      <c r="E291" s="59" t="s">
        <v>1297</v>
      </c>
      <c r="F291" s="59"/>
      <c r="G291" s="53">
        <v>12.11</v>
      </c>
      <c r="H291" s="54">
        <v>14.7742</v>
      </c>
      <c r="I291" s="55"/>
      <c r="J291" s="56">
        <f t="shared" si="52"/>
        <v>0</v>
      </c>
      <c r="K291" s="56">
        <f t="shared" si="52"/>
        <v>0</v>
      </c>
      <c r="M291" s="27" t="str">
        <f t="shared" si="55"/>
        <v>BTT0030</v>
      </c>
      <c r="N291" s="32">
        <f>VLOOKUP(M291,[1]Nakupna20230622!$B$3:$H$428,3,FALSE)</f>
        <v>4.99</v>
      </c>
      <c r="O291" s="33">
        <f t="shared" si="56"/>
        <v>1.4268537074148295</v>
      </c>
      <c r="P291" s="34">
        <f t="shared" si="57"/>
        <v>9.98</v>
      </c>
      <c r="Q291" s="34">
        <f t="shared" si="58"/>
        <v>12.175600000000001</v>
      </c>
      <c r="R291" s="35">
        <f t="shared" si="53"/>
        <v>1</v>
      </c>
      <c r="S291" s="57">
        <f t="shared" si="54"/>
        <v>12.957700000000001</v>
      </c>
      <c r="T291" s="57">
        <f t="shared" si="59"/>
        <v>15.808394000000002</v>
      </c>
      <c r="U291" s="58">
        <f t="shared" si="62"/>
        <v>12.957700000000001</v>
      </c>
      <c r="V291" s="33">
        <f t="shared" si="60"/>
        <v>1.5967334669338678</v>
      </c>
    </row>
    <row r="292" spans="1:22" ht="51" customHeight="1">
      <c r="A292" s="27">
        <v>286</v>
      </c>
      <c r="B292" s="61" t="s">
        <v>1299</v>
      </c>
      <c r="C292" s="51" t="s">
        <v>1301</v>
      </c>
      <c r="D292" s="38" t="str">
        <f t="shared" si="61"/>
        <v>BTT0031</v>
      </c>
      <c r="E292" s="59" t="s">
        <v>1300</v>
      </c>
      <c r="F292" s="59"/>
      <c r="G292" s="53">
        <v>12.11</v>
      </c>
      <c r="H292" s="54">
        <v>14.7742</v>
      </c>
      <c r="I292" s="55"/>
      <c r="J292" s="56">
        <f t="shared" si="52"/>
        <v>0</v>
      </c>
      <c r="K292" s="56">
        <f t="shared" si="52"/>
        <v>0</v>
      </c>
      <c r="M292" s="27" t="str">
        <f t="shared" si="55"/>
        <v>BTT0031</v>
      </c>
      <c r="N292" s="32">
        <f>VLOOKUP(M292,[1]Nakupna20230622!$B$3:$H$428,3,FALSE)</f>
        <v>4.99</v>
      </c>
      <c r="O292" s="33">
        <f t="shared" si="56"/>
        <v>1.4268537074148295</v>
      </c>
      <c r="P292" s="34">
        <f t="shared" si="57"/>
        <v>9.98</v>
      </c>
      <c r="Q292" s="34">
        <f t="shared" si="58"/>
        <v>12.175600000000001</v>
      </c>
      <c r="R292" s="35">
        <f t="shared" si="53"/>
        <v>1</v>
      </c>
      <c r="S292" s="57">
        <f t="shared" si="54"/>
        <v>12.957700000000001</v>
      </c>
      <c r="T292" s="57">
        <f t="shared" si="59"/>
        <v>15.808394000000002</v>
      </c>
      <c r="U292" s="58">
        <f t="shared" si="62"/>
        <v>12.957700000000001</v>
      </c>
      <c r="V292" s="33">
        <f t="shared" si="60"/>
        <v>1.5967334669338678</v>
      </c>
    </row>
    <row r="293" spans="1:22" ht="47.25" customHeight="1">
      <c r="A293" s="27">
        <v>287</v>
      </c>
      <c r="B293" s="61" t="s">
        <v>1302</v>
      </c>
      <c r="C293" s="51" t="s">
        <v>1304</v>
      </c>
      <c r="D293" s="38" t="str">
        <f t="shared" si="61"/>
        <v>BTT0032</v>
      </c>
      <c r="E293" s="59" t="s">
        <v>1303</v>
      </c>
      <c r="F293" s="59"/>
      <c r="G293" s="53">
        <v>12.11</v>
      </c>
      <c r="H293" s="54">
        <v>14.7742</v>
      </c>
      <c r="I293" s="55"/>
      <c r="J293" s="56">
        <f t="shared" si="52"/>
        <v>0</v>
      </c>
      <c r="K293" s="56">
        <f t="shared" si="52"/>
        <v>0</v>
      </c>
      <c r="M293" s="27" t="str">
        <f t="shared" si="55"/>
        <v>BTT0032</v>
      </c>
      <c r="N293" s="32">
        <f>VLOOKUP(M293,[1]Nakupna20230622!$B$3:$H$428,3,FALSE)</f>
        <v>4.99</v>
      </c>
      <c r="O293" s="33">
        <f t="shared" si="56"/>
        <v>1.4268537074148295</v>
      </c>
      <c r="P293" s="34">
        <f t="shared" si="57"/>
        <v>9.98</v>
      </c>
      <c r="Q293" s="34">
        <f t="shared" si="58"/>
        <v>12.175600000000001</v>
      </c>
      <c r="R293" s="35">
        <f t="shared" si="53"/>
        <v>1</v>
      </c>
      <c r="S293" s="57">
        <f t="shared" si="54"/>
        <v>12.957700000000001</v>
      </c>
      <c r="T293" s="57">
        <f t="shared" si="59"/>
        <v>15.808394000000002</v>
      </c>
      <c r="U293" s="58">
        <f t="shared" si="62"/>
        <v>12.957700000000001</v>
      </c>
      <c r="V293" s="33">
        <f t="shared" si="60"/>
        <v>1.5967334669338678</v>
      </c>
    </row>
    <row r="294" spans="1:22" ht="47.25" customHeight="1">
      <c r="A294" s="27">
        <v>288</v>
      </c>
      <c r="B294" s="61" t="s">
        <v>1305</v>
      </c>
      <c r="C294" s="51" t="s">
        <v>1307</v>
      </c>
      <c r="D294" s="38" t="str">
        <f t="shared" si="61"/>
        <v>BTT0033</v>
      </c>
      <c r="E294" s="59" t="s">
        <v>1306</v>
      </c>
      <c r="F294" s="59"/>
      <c r="G294" s="53">
        <v>13.9</v>
      </c>
      <c r="H294" s="54">
        <v>16.957999999999998</v>
      </c>
      <c r="I294" s="55"/>
      <c r="J294" s="56">
        <f t="shared" si="52"/>
        <v>0</v>
      </c>
      <c r="K294" s="56">
        <f t="shared" si="52"/>
        <v>0</v>
      </c>
      <c r="M294" s="27" t="str">
        <f t="shared" si="55"/>
        <v>BTT0033</v>
      </c>
      <c r="N294" s="32">
        <f>VLOOKUP(M294,[1]Nakupna20230622!$B$3:$H$428,3,FALSE)</f>
        <v>5.83</v>
      </c>
      <c r="O294" s="33">
        <f t="shared" si="56"/>
        <v>1.3842195540308748</v>
      </c>
      <c r="P294" s="34">
        <f t="shared" si="57"/>
        <v>11.66</v>
      </c>
      <c r="Q294" s="34">
        <f t="shared" si="58"/>
        <v>14.225199999999999</v>
      </c>
      <c r="R294" s="35">
        <f t="shared" si="53"/>
        <v>1</v>
      </c>
      <c r="S294" s="57">
        <f t="shared" si="54"/>
        <v>14.873000000000001</v>
      </c>
      <c r="T294" s="57">
        <f t="shared" si="59"/>
        <v>18.145060000000001</v>
      </c>
      <c r="U294" s="58">
        <f t="shared" si="62"/>
        <v>14.873000000000001</v>
      </c>
      <c r="V294" s="33">
        <f t="shared" si="60"/>
        <v>1.5511149228130361</v>
      </c>
    </row>
    <row r="295" spans="1:22" ht="44.25" customHeight="1">
      <c r="A295" s="27">
        <v>289</v>
      </c>
      <c r="B295" s="61" t="s">
        <v>1308</v>
      </c>
      <c r="C295" s="51" t="s">
        <v>1310</v>
      </c>
      <c r="D295" s="38" t="str">
        <f t="shared" si="61"/>
        <v>BTT0034</v>
      </c>
      <c r="E295" s="59" t="s">
        <v>1309</v>
      </c>
      <c r="F295" s="59"/>
      <c r="G295" s="53">
        <v>13.9</v>
      </c>
      <c r="H295" s="54">
        <v>16.957999999999998</v>
      </c>
      <c r="I295" s="55"/>
      <c r="J295" s="56">
        <f t="shared" si="52"/>
        <v>0</v>
      </c>
      <c r="K295" s="56">
        <f t="shared" si="52"/>
        <v>0</v>
      </c>
      <c r="M295" s="27" t="str">
        <f t="shared" si="55"/>
        <v>BTT0034</v>
      </c>
      <c r="N295" s="32">
        <f>VLOOKUP(M295,[1]Nakupna20230622!$B$3:$H$428,3,FALSE)</f>
        <v>5.83</v>
      </c>
      <c r="O295" s="33">
        <f t="shared" si="56"/>
        <v>1.3842195540308748</v>
      </c>
      <c r="P295" s="34">
        <f t="shared" si="57"/>
        <v>11.66</v>
      </c>
      <c r="Q295" s="34">
        <f t="shared" si="58"/>
        <v>14.225199999999999</v>
      </c>
      <c r="R295" s="35">
        <f t="shared" si="53"/>
        <v>1</v>
      </c>
      <c r="S295" s="57">
        <f t="shared" si="54"/>
        <v>14.873000000000001</v>
      </c>
      <c r="T295" s="57">
        <f t="shared" si="59"/>
        <v>18.145060000000001</v>
      </c>
      <c r="U295" s="58">
        <f t="shared" si="62"/>
        <v>14.873000000000001</v>
      </c>
      <c r="V295" s="33">
        <f t="shared" si="60"/>
        <v>1.5511149228130361</v>
      </c>
    </row>
    <row r="296" spans="1:22" ht="48.75" customHeight="1">
      <c r="A296" s="27">
        <v>290</v>
      </c>
      <c r="B296" s="61" t="s">
        <v>1311</v>
      </c>
      <c r="C296" s="51" t="s">
        <v>1313</v>
      </c>
      <c r="D296" s="38" t="str">
        <f t="shared" si="61"/>
        <v>BTT0035</v>
      </c>
      <c r="E296" s="59" t="s">
        <v>1312</v>
      </c>
      <c r="F296" s="59"/>
      <c r="G296" s="53">
        <v>12.11</v>
      </c>
      <c r="H296" s="54">
        <v>14.7742</v>
      </c>
      <c r="I296" s="55"/>
      <c r="J296" s="56">
        <f t="shared" si="52"/>
        <v>0</v>
      </c>
      <c r="K296" s="56">
        <f t="shared" si="52"/>
        <v>0</v>
      </c>
      <c r="M296" s="27" t="str">
        <f t="shared" si="55"/>
        <v>BTT0035</v>
      </c>
      <c r="N296" s="32">
        <f>VLOOKUP(M296,[1]Nakupna20230622!$B$3:$H$428,3,FALSE)</f>
        <v>4.99</v>
      </c>
      <c r="O296" s="33">
        <f t="shared" si="56"/>
        <v>1.4268537074148295</v>
      </c>
      <c r="P296" s="34">
        <f t="shared" si="57"/>
        <v>9.98</v>
      </c>
      <c r="Q296" s="34">
        <f t="shared" si="58"/>
        <v>12.175600000000001</v>
      </c>
      <c r="R296" s="35">
        <f t="shared" si="53"/>
        <v>1</v>
      </c>
      <c r="S296" s="57">
        <f t="shared" si="54"/>
        <v>12.957700000000001</v>
      </c>
      <c r="T296" s="57">
        <f t="shared" si="59"/>
        <v>15.808394000000002</v>
      </c>
      <c r="U296" s="58">
        <f t="shared" si="62"/>
        <v>12.957700000000001</v>
      </c>
      <c r="V296" s="33">
        <f t="shared" si="60"/>
        <v>1.5967334669338678</v>
      </c>
    </row>
    <row r="297" spans="1:22" ht="56.25" customHeight="1">
      <c r="A297" s="27">
        <v>291</v>
      </c>
      <c r="B297" s="61" t="s">
        <v>1314</v>
      </c>
      <c r="C297" s="51" t="s">
        <v>1316</v>
      </c>
      <c r="D297" s="38" t="str">
        <f t="shared" si="61"/>
        <v>BTT0036</v>
      </c>
      <c r="E297" s="59" t="s">
        <v>1315</v>
      </c>
      <c r="F297" s="59"/>
      <c r="G297" s="53">
        <v>13.9</v>
      </c>
      <c r="H297" s="54">
        <v>16.957999999999998</v>
      </c>
      <c r="I297" s="55"/>
      <c r="J297" s="56">
        <f t="shared" si="52"/>
        <v>0</v>
      </c>
      <c r="K297" s="56">
        <f t="shared" si="52"/>
        <v>0</v>
      </c>
      <c r="M297" s="27" t="str">
        <f t="shared" si="55"/>
        <v>BTT0036</v>
      </c>
      <c r="N297" s="32">
        <f>VLOOKUP(M297,[1]Nakupna20230622!$B$3:$H$428,3,FALSE)</f>
        <v>5.83</v>
      </c>
      <c r="O297" s="33">
        <f t="shared" si="56"/>
        <v>1.3842195540308748</v>
      </c>
      <c r="P297" s="34">
        <f t="shared" si="57"/>
        <v>11.66</v>
      </c>
      <c r="Q297" s="34">
        <f t="shared" si="58"/>
        <v>14.225199999999999</v>
      </c>
      <c r="R297" s="35">
        <f t="shared" si="53"/>
        <v>1</v>
      </c>
      <c r="S297" s="57">
        <f t="shared" si="54"/>
        <v>14.873000000000001</v>
      </c>
      <c r="T297" s="57">
        <f t="shared" si="59"/>
        <v>18.145060000000001</v>
      </c>
      <c r="U297" s="58">
        <f t="shared" si="62"/>
        <v>14.873000000000001</v>
      </c>
      <c r="V297" s="33">
        <f t="shared" si="60"/>
        <v>1.5511149228130361</v>
      </c>
    </row>
    <row r="298" spans="1:22" ht="42" customHeight="1">
      <c r="A298" s="27">
        <v>292</v>
      </c>
      <c r="B298" s="61" t="s">
        <v>1317</v>
      </c>
      <c r="C298" s="51" t="s">
        <v>1319</v>
      </c>
      <c r="D298" s="38" t="str">
        <f t="shared" si="61"/>
        <v>BTT0037</v>
      </c>
      <c r="E298" s="59" t="s">
        <v>1318</v>
      </c>
      <c r="F298" s="59" t="s">
        <v>1853</v>
      </c>
      <c r="G298" s="53">
        <v>16.11</v>
      </c>
      <c r="H298" s="54">
        <v>19.654199999999999</v>
      </c>
      <c r="I298" s="55"/>
      <c r="J298" s="56">
        <f t="shared" si="52"/>
        <v>0</v>
      </c>
      <c r="K298" s="56">
        <f t="shared" si="52"/>
        <v>0</v>
      </c>
      <c r="M298" s="27" t="str">
        <f t="shared" si="55"/>
        <v>BTT0037</v>
      </c>
      <c r="N298" s="32">
        <f>VLOOKUP(M298,[1]Nakupna20230622!$B$3:$H$428,3,FALSE)</f>
        <v>7.53</v>
      </c>
      <c r="O298" s="33">
        <f t="shared" si="56"/>
        <v>1.1394422310756969</v>
      </c>
      <c r="P298" s="34">
        <f t="shared" si="57"/>
        <v>15.06</v>
      </c>
      <c r="Q298" s="34">
        <f t="shared" si="58"/>
        <v>18.373200000000001</v>
      </c>
      <c r="R298" s="35">
        <f t="shared" si="53"/>
        <v>1</v>
      </c>
      <c r="S298" s="57">
        <f t="shared" si="54"/>
        <v>17.2377</v>
      </c>
      <c r="T298" s="57">
        <f t="shared" si="59"/>
        <v>21.029993999999999</v>
      </c>
      <c r="U298" s="58">
        <f t="shared" si="62"/>
        <v>17.2377</v>
      </c>
      <c r="V298" s="33">
        <f t="shared" si="60"/>
        <v>1.2892031872509959</v>
      </c>
    </row>
    <row r="299" spans="1:22" ht="43.5" customHeight="1">
      <c r="A299" s="27">
        <v>293</v>
      </c>
      <c r="B299" s="61" t="s">
        <v>1320</v>
      </c>
      <c r="C299" s="51" t="s">
        <v>1322</v>
      </c>
      <c r="D299" s="38" t="str">
        <f t="shared" si="61"/>
        <v>BTT0038</v>
      </c>
      <c r="E299" s="59" t="s">
        <v>1321</v>
      </c>
      <c r="F299" s="59" t="s">
        <v>1854</v>
      </c>
      <c r="G299" s="53">
        <v>10.9</v>
      </c>
      <c r="H299" s="54">
        <v>13.298</v>
      </c>
      <c r="I299" s="55"/>
      <c r="J299" s="56">
        <f t="shared" si="52"/>
        <v>0</v>
      </c>
      <c r="K299" s="56">
        <f t="shared" si="52"/>
        <v>0</v>
      </c>
      <c r="M299" s="27" t="str">
        <f t="shared" si="55"/>
        <v>BTT0038</v>
      </c>
      <c r="N299" s="32">
        <f>VLOOKUP(M299,[1]Nakupna20230622!$B$3:$H$428,3,FALSE)</f>
        <v>4.67</v>
      </c>
      <c r="O299" s="33">
        <f t="shared" si="56"/>
        <v>1.3340471092077089</v>
      </c>
      <c r="P299" s="34">
        <f t="shared" si="57"/>
        <v>9.34</v>
      </c>
      <c r="Q299" s="34">
        <f t="shared" si="58"/>
        <v>11.3948</v>
      </c>
      <c r="R299" s="35">
        <f t="shared" si="53"/>
        <v>1</v>
      </c>
      <c r="S299" s="57">
        <f t="shared" si="54"/>
        <v>11.663</v>
      </c>
      <c r="T299" s="57">
        <f t="shared" si="59"/>
        <v>14.228859999999999</v>
      </c>
      <c r="U299" s="58">
        <f t="shared" si="62"/>
        <v>11.663</v>
      </c>
      <c r="V299" s="33">
        <f t="shared" si="60"/>
        <v>1.4974304068522486</v>
      </c>
    </row>
    <row r="300" spans="1:22" ht="34.5" customHeight="1">
      <c r="A300" s="27">
        <v>294</v>
      </c>
      <c r="B300" s="61" t="s">
        <v>1323</v>
      </c>
      <c r="C300" s="51" t="s">
        <v>1325</v>
      </c>
      <c r="D300" s="38" t="str">
        <f t="shared" si="61"/>
        <v>BTT0039</v>
      </c>
      <c r="E300" s="59" t="s">
        <v>1324</v>
      </c>
      <c r="F300" s="59" t="s">
        <v>1855</v>
      </c>
      <c r="G300" s="53">
        <v>6</v>
      </c>
      <c r="H300" s="54">
        <v>7.32</v>
      </c>
      <c r="I300" s="55"/>
      <c r="J300" s="56">
        <f t="shared" si="52"/>
        <v>0</v>
      </c>
      <c r="K300" s="56">
        <f t="shared" si="52"/>
        <v>0</v>
      </c>
      <c r="M300" s="27" t="str">
        <f t="shared" si="55"/>
        <v>BTT0039</v>
      </c>
      <c r="N300" s="32">
        <f>VLOOKUP(M300,[1]Nakupna20230622!$B$3:$H$428,3,FALSE)</f>
        <v>2.99</v>
      </c>
      <c r="O300" s="33">
        <f t="shared" si="56"/>
        <v>1.0066889632107021</v>
      </c>
      <c r="P300" s="34">
        <f t="shared" si="57"/>
        <v>5.98</v>
      </c>
      <c r="Q300" s="34">
        <f t="shared" si="58"/>
        <v>7.2956000000000003</v>
      </c>
      <c r="R300" s="35">
        <f t="shared" si="53"/>
        <v>1</v>
      </c>
      <c r="S300" s="57">
        <f t="shared" si="54"/>
        <v>6.42</v>
      </c>
      <c r="T300" s="57">
        <f t="shared" si="59"/>
        <v>7.8323999999999998</v>
      </c>
      <c r="U300" s="58">
        <f t="shared" si="62"/>
        <v>6.42</v>
      </c>
      <c r="V300" s="33">
        <f t="shared" si="60"/>
        <v>1.1471571906354514</v>
      </c>
    </row>
    <row r="301" spans="1:22" ht="39.75" customHeight="1">
      <c r="A301" s="27">
        <v>295</v>
      </c>
      <c r="B301" s="61" t="s">
        <v>1326</v>
      </c>
      <c r="C301" s="51" t="s">
        <v>1328</v>
      </c>
      <c r="D301" s="38" t="str">
        <f t="shared" si="61"/>
        <v>BTT0040</v>
      </c>
      <c r="E301" s="52" t="s">
        <v>1327</v>
      </c>
      <c r="F301" s="59" t="s">
        <v>1856</v>
      </c>
      <c r="G301" s="53">
        <v>6</v>
      </c>
      <c r="H301" s="54">
        <v>7.32</v>
      </c>
      <c r="I301" s="55"/>
      <c r="J301" s="56">
        <f t="shared" si="52"/>
        <v>0</v>
      </c>
      <c r="K301" s="56">
        <f t="shared" si="52"/>
        <v>0</v>
      </c>
      <c r="M301" s="27" t="str">
        <f t="shared" si="55"/>
        <v>BTT0040</v>
      </c>
      <c r="N301" s="32">
        <f>VLOOKUP(M301,[1]Nakupna20230622!$B$3:$H$428,3,FALSE)</f>
        <v>2.99</v>
      </c>
      <c r="O301" s="33">
        <f t="shared" si="56"/>
        <v>1.0066889632107021</v>
      </c>
      <c r="P301" s="34">
        <f t="shared" si="57"/>
        <v>5.98</v>
      </c>
      <c r="Q301" s="34">
        <f t="shared" si="58"/>
        <v>7.2956000000000003</v>
      </c>
      <c r="R301" s="35">
        <f t="shared" si="53"/>
        <v>1</v>
      </c>
      <c r="S301" s="57">
        <f t="shared" si="54"/>
        <v>6.42</v>
      </c>
      <c r="T301" s="57">
        <f t="shared" si="59"/>
        <v>7.8323999999999998</v>
      </c>
      <c r="U301" s="58">
        <f t="shared" si="62"/>
        <v>6.42</v>
      </c>
      <c r="V301" s="33">
        <f t="shared" si="60"/>
        <v>1.1471571906354514</v>
      </c>
    </row>
    <row r="302" spans="1:22" ht="35.25" customHeight="1">
      <c r="A302" s="27">
        <v>296</v>
      </c>
      <c r="B302" s="61" t="s">
        <v>1329</v>
      </c>
      <c r="C302" s="51" t="s">
        <v>1331</v>
      </c>
      <c r="D302" s="38" t="str">
        <f t="shared" si="61"/>
        <v>BTT0041</v>
      </c>
      <c r="E302" s="52" t="s">
        <v>1330</v>
      </c>
      <c r="F302" s="52" t="s">
        <v>1857</v>
      </c>
      <c r="G302" s="53">
        <v>6</v>
      </c>
      <c r="H302" s="54">
        <v>7.32</v>
      </c>
      <c r="I302" s="55"/>
      <c r="J302" s="56">
        <f t="shared" si="52"/>
        <v>0</v>
      </c>
      <c r="K302" s="56">
        <f t="shared" si="52"/>
        <v>0</v>
      </c>
      <c r="M302" s="27" t="str">
        <f t="shared" si="55"/>
        <v>BTT0041</v>
      </c>
      <c r="N302" s="32">
        <f>VLOOKUP(M302,[1]Nakupna20230622!$B$3:$H$428,3,FALSE)</f>
        <v>2.5</v>
      </c>
      <c r="O302" s="33">
        <f t="shared" si="56"/>
        <v>1.4</v>
      </c>
      <c r="P302" s="34">
        <f t="shared" si="57"/>
        <v>5</v>
      </c>
      <c r="Q302" s="34">
        <f t="shared" si="58"/>
        <v>6.1</v>
      </c>
      <c r="R302" s="35">
        <f t="shared" si="53"/>
        <v>1</v>
      </c>
      <c r="S302" s="57">
        <f t="shared" si="54"/>
        <v>6.42</v>
      </c>
      <c r="T302" s="57">
        <f t="shared" si="59"/>
        <v>7.8323999999999998</v>
      </c>
      <c r="U302" s="58">
        <f t="shared" si="62"/>
        <v>6.42</v>
      </c>
      <c r="V302" s="33">
        <f t="shared" si="60"/>
        <v>1.5680000000000001</v>
      </c>
    </row>
    <row r="303" spans="1:22" ht="37.5" customHeight="1">
      <c r="A303" s="27">
        <v>297</v>
      </c>
      <c r="B303" s="61" t="s">
        <v>1332</v>
      </c>
      <c r="C303" s="51" t="s">
        <v>1334</v>
      </c>
      <c r="D303" s="38" t="str">
        <f t="shared" si="61"/>
        <v>BTT0042</v>
      </c>
      <c r="E303" s="52" t="s">
        <v>1333</v>
      </c>
      <c r="F303" s="52" t="s">
        <v>1858</v>
      </c>
      <c r="G303" s="53">
        <v>6</v>
      </c>
      <c r="H303" s="54">
        <v>7.32</v>
      </c>
      <c r="I303" s="55"/>
      <c r="J303" s="56">
        <f t="shared" si="52"/>
        <v>0</v>
      </c>
      <c r="K303" s="56">
        <f t="shared" si="52"/>
        <v>0</v>
      </c>
      <c r="M303" s="27" t="str">
        <f t="shared" si="55"/>
        <v>BTT0042</v>
      </c>
      <c r="N303" s="32">
        <f>VLOOKUP(M303,[1]Nakupna20230622!$B$3:$H$428,3,FALSE)</f>
        <v>2.99</v>
      </c>
      <c r="O303" s="33">
        <f t="shared" si="56"/>
        <v>1.0066889632107021</v>
      </c>
      <c r="P303" s="34">
        <f t="shared" si="57"/>
        <v>5.98</v>
      </c>
      <c r="Q303" s="34">
        <f t="shared" si="58"/>
        <v>7.2956000000000003</v>
      </c>
      <c r="R303" s="35">
        <f t="shared" si="53"/>
        <v>1</v>
      </c>
      <c r="S303" s="57">
        <f t="shared" si="54"/>
        <v>6.42</v>
      </c>
      <c r="T303" s="57">
        <f t="shared" si="59"/>
        <v>7.8323999999999998</v>
      </c>
      <c r="U303" s="58">
        <f t="shared" si="62"/>
        <v>6.42</v>
      </c>
      <c r="V303" s="33">
        <f t="shared" si="60"/>
        <v>1.1471571906354514</v>
      </c>
    </row>
    <row r="304" spans="1:22" ht="39" customHeight="1">
      <c r="A304" s="27">
        <v>298</v>
      </c>
      <c r="B304" s="75" t="s">
        <v>1335</v>
      </c>
      <c r="C304" s="76" t="s">
        <v>1337</v>
      </c>
      <c r="D304" s="38" t="str">
        <f t="shared" si="61"/>
        <v>BTT0043</v>
      </c>
      <c r="E304" s="77" t="s">
        <v>1336</v>
      </c>
      <c r="F304" s="78"/>
      <c r="G304" s="53">
        <v>9.67</v>
      </c>
      <c r="H304" s="54">
        <v>11.7974</v>
      </c>
      <c r="I304" s="55"/>
      <c r="J304" s="56">
        <f t="shared" si="52"/>
        <v>0</v>
      </c>
      <c r="K304" s="56">
        <f t="shared" si="52"/>
        <v>0</v>
      </c>
      <c r="M304" s="27" t="str">
        <f t="shared" si="55"/>
        <v>BTT0043</v>
      </c>
      <c r="N304" s="32">
        <f>VLOOKUP(M304,[1]Nakupna20230622!$B$3:$H$428,3,FALSE)</f>
        <v>3.63</v>
      </c>
      <c r="O304" s="33">
        <f t="shared" si="56"/>
        <v>1.6639118457300277</v>
      </c>
      <c r="P304" s="34">
        <f t="shared" si="57"/>
        <v>7.26</v>
      </c>
      <c r="Q304" s="34">
        <f t="shared" si="58"/>
        <v>8.8571999999999989</v>
      </c>
      <c r="R304" s="35">
        <f t="shared" si="53"/>
        <v>1</v>
      </c>
      <c r="S304" s="57">
        <f t="shared" si="54"/>
        <v>10.3469</v>
      </c>
      <c r="T304" s="57">
        <f t="shared" si="59"/>
        <v>12.623218</v>
      </c>
      <c r="U304" s="58">
        <f t="shared" si="62"/>
        <v>10.3469</v>
      </c>
      <c r="V304" s="33">
        <f t="shared" si="60"/>
        <v>1.8503856749311296</v>
      </c>
    </row>
    <row r="305" spans="1:23" ht="39" customHeight="1">
      <c r="A305" s="27">
        <v>299</v>
      </c>
      <c r="B305" s="79" t="s">
        <v>1859</v>
      </c>
      <c r="C305" s="52" t="s">
        <v>1860</v>
      </c>
      <c r="E305" s="80" t="s">
        <v>1861</v>
      </c>
      <c r="F305" s="52" t="s">
        <v>1862</v>
      </c>
      <c r="G305" s="53">
        <v>93.23</v>
      </c>
      <c r="H305" s="54">
        <v>113.7406</v>
      </c>
      <c r="I305" s="55"/>
      <c r="J305" s="56">
        <f t="shared" si="52"/>
        <v>0</v>
      </c>
      <c r="K305" s="56">
        <f t="shared" si="52"/>
        <v>0</v>
      </c>
      <c r="M305" s="27" t="str">
        <f t="shared" si="55"/>
        <v>BTMU01</v>
      </c>
      <c r="N305" s="32" t="e">
        <f>VLOOKUP(M305,[1]Nakupna20230622!$B$3:$H$428,3,FALSE)</f>
        <v>#N/A</v>
      </c>
      <c r="O305" s="33" t="e">
        <f t="shared" si="56"/>
        <v>#N/A</v>
      </c>
      <c r="P305" s="34" t="e">
        <f t="shared" si="57"/>
        <v>#N/A</v>
      </c>
      <c r="Q305" s="34" t="e">
        <f t="shared" si="58"/>
        <v>#N/A</v>
      </c>
      <c r="R305" s="35" t="e">
        <f t="shared" si="53"/>
        <v>#N/A</v>
      </c>
      <c r="S305" s="57">
        <f t="shared" si="54"/>
        <v>99.756100000000004</v>
      </c>
      <c r="T305" s="57">
        <f t="shared" si="59"/>
        <v>121.702442</v>
      </c>
      <c r="U305" s="58">
        <f t="shared" si="62"/>
        <v>99.756100000000004</v>
      </c>
      <c r="V305" s="33" t="e">
        <f t="shared" si="60"/>
        <v>#N/A</v>
      </c>
    </row>
    <row r="306" spans="1:23" ht="39" customHeight="1">
      <c r="A306" s="27">
        <v>300</v>
      </c>
      <c r="B306" s="79" t="s">
        <v>1863</v>
      </c>
      <c r="C306" s="52" t="s">
        <v>1864</v>
      </c>
      <c r="E306" s="80" t="s">
        <v>1865</v>
      </c>
      <c r="F306" s="52" t="s">
        <v>1866</v>
      </c>
      <c r="G306" s="53">
        <f t="shared" ref="G306" si="64">H306/1.22</f>
        <v>3</v>
      </c>
      <c r="H306" s="54">
        <v>3.66</v>
      </c>
      <c r="I306" s="55"/>
      <c r="J306" s="56">
        <f t="shared" si="52"/>
        <v>0</v>
      </c>
      <c r="K306" s="56">
        <f t="shared" si="52"/>
        <v>0</v>
      </c>
      <c r="M306" s="27" t="str">
        <f t="shared" si="55"/>
        <v>BT100</v>
      </c>
      <c r="N306" s="32" t="e">
        <f>VLOOKUP(M306,[1]Nakupna20230622!$B$3:$H$428,3,FALSE)</f>
        <v>#N/A</v>
      </c>
      <c r="O306" s="33" t="e">
        <f t="shared" si="56"/>
        <v>#N/A</v>
      </c>
      <c r="P306" s="34" t="e">
        <f t="shared" si="57"/>
        <v>#N/A</v>
      </c>
      <c r="Q306" s="34" t="e">
        <f t="shared" si="58"/>
        <v>#N/A</v>
      </c>
      <c r="R306" s="35" t="e">
        <f t="shared" si="53"/>
        <v>#N/A</v>
      </c>
      <c r="S306" s="57">
        <f t="shared" si="54"/>
        <v>3.21</v>
      </c>
      <c r="T306" s="57">
        <f t="shared" si="59"/>
        <v>3.9161999999999999</v>
      </c>
      <c r="U306" s="58">
        <f t="shared" si="62"/>
        <v>3.21</v>
      </c>
      <c r="V306" s="33" t="e">
        <f t="shared" si="60"/>
        <v>#N/A</v>
      </c>
    </row>
    <row r="307" spans="1:23" ht="21">
      <c r="B307" s="81" t="s">
        <v>1867</v>
      </c>
      <c r="C307" s="82"/>
      <c r="D307" s="82"/>
      <c r="E307" s="83"/>
      <c r="F307" s="83"/>
      <c r="G307" s="84"/>
      <c r="H307" s="84">
        <v>0</v>
      </c>
      <c r="I307" s="55"/>
      <c r="J307" s="56"/>
      <c r="K307" s="56"/>
      <c r="O307" s="33" t="e">
        <f t="shared" si="56"/>
        <v>#DIV/0!</v>
      </c>
      <c r="U307" s="58">
        <f t="shared" si="62"/>
        <v>0</v>
      </c>
      <c r="V307" s="33" t="e">
        <f t="shared" si="60"/>
        <v>#DIV/0!</v>
      </c>
    </row>
    <row r="308" spans="1:23" ht="68.25" customHeight="1">
      <c r="B308" s="79"/>
      <c r="C308" s="52"/>
      <c r="D308" s="52"/>
      <c r="E308" s="85" t="s">
        <v>1868</v>
      </c>
      <c r="F308" s="86"/>
      <c r="G308" s="87"/>
      <c r="H308" s="88"/>
      <c r="I308" s="55"/>
      <c r="J308" s="56"/>
      <c r="K308" s="56"/>
      <c r="O308" s="33" t="e">
        <f t="shared" si="56"/>
        <v>#DIV/0!</v>
      </c>
      <c r="U308" s="58">
        <f t="shared" si="62"/>
        <v>0</v>
      </c>
      <c r="V308" s="33" t="e">
        <f t="shared" si="60"/>
        <v>#DIV/0!</v>
      </c>
      <c r="W308" s="27" t="s">
        <v>1869</v>
      </c>
    </row>
    <row r="309" spans="1:23" ht="68.25" customHeight="1">
      <c r="B309" s="79"/>
      <c r="C309" s="52"/>
      <c r="D309" s="52"/>
      <c r="E309" s="85" t="s">
        <v>1870</v>
      </c>
      <c r="F309" s="86"/>
      <c r="G309" s="87"/>
      <c r="H309" s="88"/>
      <c r="I309" s="55"/>
      <c r="J309" s="56"/>
      <c r="K309" s="56"/>
      <c r="O309" s="33" t="e">
        <f t="shared" si="56"/>
        <v>#DIV/0!</v>
      </c>
      <c r="U309" s="58">
        <f t="shared" si="62"/>
        <v>0</v>
      </c>
      <c r="V309" s="33" t="e">
        <f t="shared" si="60"/>
        <v>#DIV/0!</v>
      </c>
      <c r="W309" s="27" t="s">
        <v>1871</v>
      </c>
    </row>
    <row r="310" spans="1:23" ht="68.25" customHeight="1">
      <c r="B310" s="79"/>
      <c r="C310" s="52" t="s">
        <v>1872</v>
      </c>
      <c r="D310" s="52"/>
      <c r="E310" s="85"/>
      <c r="F310" s="86"/>
      <c r="G310" s="87"/>
      <c r="H310" s="88"/>
      <c r="I310" s="55"/>
      <c r="J310" s="56"/>
      <c r="K310" s="56"/>
      <c r="O310" s="33" t="e">
        <f t="shared" si="56"/>
        <v>#DIV/0!</v>
      </c>
      <c r="U310" s="58">
        <f t="shared" si="62"/>
        <v>0</v>
      </c>
      <c r="V310" s="33" t="e">
        <f t="shared" si="60"/>
        <v>#DIV/0!</v>
      </c>
      <c r="W310" s="27">
        <v>59.9</v>
      </c>
    </row>
    <row r="311" spans="1:23" ht="68.25" customHeight="1">
      <c r="B311" s="79"/>
      <c r="C311" s="52"/>
      <c r="D311" s="52"/>
      <c r="E311" s="85"/>
      <c r="F311" s="86"/>
      <c r="G311" s="87"/>
      <c r="H311" s="88"/>
      <c r="I311" s="55"/>
      <c r="J311" s="56"/>
      <c r="K311" s="56"/>
      <c r="O311" s="33" t="e">
        <f t="shared" si="56"/>
        <v>#DIV/0!</v>
      </c>
      <c r="U311" s="58">
        <f t="shared" si="62"/>
        <v>0</v>
      </c>
      <c r="V311" s="33" t="e">
        <f t="shared" si="60"/>
        <v>#DIV/0!</v>
      </c>
    </row>
    <row r="312" spans="1:23" ht="68.25" customHeight="1">
      <c r="B312" s="79"/>
      <c r="C312" s="52"/>
      <c r="D312" s="52"/>
      <c r="E312" s="85"/>
      <c r="F312" s="86"/>
      <c r="G312" s="87"/>
      <c r="H312" s="88"/>
      <c r="I312" s="55"/>
      <c r="J312" s="56"/>
      <c r="K312" s="56"/>
      <c r="O312" s="33" t="e">
        <f t="shared" si="56"/>
        <v>#DIV/0!</v>
      </c>
      <c r="U312" s="58">
        <f t="shared" si="62"/>
        <v>0</v>
      </c>
      <c r="V312" s="33" t="e">
        <f t="shared" si="60"/>
        <v>#DIV/0!</v>
      </c>
    </row>
    <row r="313" spans="1:23" ht="68.25" customHeight="1">
      <c r="B313" s="79"/>
      <c r="C313" s="52"/>
      <c r="D313" s="52"/>
      <c r="E313" s="85"/>
      <c r="F313" s="86"/>
      <c r="G313" s="87"/>
      <c r="H313" s="88"/>
      <c r="I313" s="55"/>
      <c r="J313" s="56"/>
      <c r="K313" s="56"/>
      <c r="O313" s="33" t="e">
        <f t="shared" si="56"/>
        <v>#DIV/0!</v>
      </c>
      <c r="U313" s="58">
        <f t="shared" si="62"/>
        <v>0</v>
      </c>
      <c r="V313" s="33" t="e">
        <f t="shared" si="60"/>
        <v>#DIV/0!</v>
      </c>
    </row>
    <row r="314" spans="1:23" ht="21">
      <c r="B314" s="81"/>
      <c r="C314" s="82"/>
      <c r="D314" s="82"/>
      <c r="E314" s="83"/>
      <c r="F314" s="83"/>
      <c r="G314" s="89"/>
      <c r="H314" s="84"/>
      <c r="I314" s="55"/>
      <c r="J314" s="56"/>
      <c r="K314" s="56"/>
      <c r="O314" s="33" t="e">
        <f t="shared" si="56"/>
        <v>#DIV/0!</v>
      </c>
      <c r="U314" s="58">
        <f t="shared" si="62"/>
        <v>0</v>
      </c>
      <c r="V314" s="33" t="e">
        <f t="shared" si="60"/>
        <v>#DIV/0!</v>
      </c>
    </row>
    <row r="315" spans="1:23" ht="35.25" customHeight="1">
      <c r="B315" s="79"/>
      <c r="C315" s="52"/>
      <c r="D315" s="52"/>
      <c r="E315" s="59"/>
      <c r="F315" s="86"/>
      <c r="G315" s="87"/>
      <c r="H315" s="88"/>
      <c r="I315" s="55"/>
      <c r="J315" s="56"/>
      <c r="K315" s="56"/>
      <c r="O315" s="33" t="e">
        <f t="shared" si="56"/>
        <v>#DIV/0!</v>
      </c>
      <c r="U315" s="58">
        <f t="shared" si="62"/>
        <v>0</v>
      </c>
      <c r="V315" s="33" t="e">
        <f t="shared" si="60"/>
        <v>#DIV/0!</v>
      </c>
    </row>
    <row r="316" spans="1:23" ht="35.25" customHeight="1">
      <c r="B316" s="79"/>
      <c r="C316" s="52"/>
      <c r="D316" s="52"/>
      <c r="E316" s="59"/>
      <c r="F316" s="86"/>
      <c r="G316" s="87"/>
      <c r="H316" s="88"/>
      <c r="I316" s="55"/>
      <c r="J316" s="56"/>
      <c r="K316" s="56"/>
      <c r="O316" s="33" t="e">
        <f t="shared" si="56"/>
        <v>#DIV/0!</v>
      </c>
      <c r="U316" s="58">
        <f t="shared" si="62"/>
        <v>0</v>
      </c>
      <c r="V316" s="33" t="e">
        <f t="shared" si="60"/>
        <v>#DIV/0!</v>
      </c>
    </row>
    <row r="317" spans="1:23" ht="35.25" customHeight="1">
      <c r="B317" s="90"/>
      <c r="C317" s="78"/>
      <c r="D317" s="78"/>
      <c r="E317" s="91"/>
      <c r="F317" s="77"/>
      <c r="G317" s="92"/>
      <c r="H317" s="93"/>
      <c r="I317" s="55"/>
      <c r="J317" s="56"/>
      <c r="K317" s="56"/>
      <c r="O317" s="33" t="e">
        <f t="shared" si="56"/>
        <v>#DIV/0!</v>
      </c>
      <c r="U317" s="58">
        <f t="shared" si="62"/>
        <v>0</v>
      </c>
      <c r="V317" s="33" t="e">
        <f t="shared" si="60"/>
        <v>#DIV/0!</v>
      </c>
    </row>
    <row r="318" spans="1:23" ht="67.2" customHeight="1">
      <c r="B318" s="94"/>
      <c r="C318" s="95"/>
      <c r="D318" s="95"/>
      <c r="E318" s="96"/>
      <c r="F318" s="97"/>
      <c r="G318" s="98"/>
      <c r="H318" s="99"/>
      <c r="I318" s="55"/>
      <c r="J318" s="56"/>
      <c r="K318" s="56"/>
      <c r="O318" s="33" t="e">
        <f t="shared" si="56"/>
        <v>#DIV/0!</v>
      </c>
      <c r="U318" s="58">
        <f t="shared" si="62"/>
        <v>0</v>
      </c>
      <c r="V318" s="33" t="e">
        <f t="shared" si="60"/>
        <v>#DIV/0!</v>
      </c>
    </row>
    <row r="319" spans="1:23" ht="67.2" customHeight="1">
      <c r="B319" s="100"/>
      <c r="C319" s="95"/>
      <c r="D319" s="95"/>
      <c r="E319" s="96"/>
      <c r="F319" s="97"/>
      <c r="G319" s="98"/>
      <c r="H319" s="99"/>
      <c r="I319" s="55"/>
      <c r="J319" s="56"/>
      <c r="K319" s="56"/>
      <c r="O319" s="33" t="e">
        <f t="shared" si="56"/>
        <v>#DIV/0!</v>
      </c>
      <c r="U319" s="58">
        <f t="shared" si="62"/>
        <v>0</v>
      </c>
      <c r="V319" s="33" t="e">
        <f t="shared" si="60"/>
        <v>#DIV/0!</v>
      </c>
    </row>
    <row r="320" spans="1:23" ht="67.2" customHeight="1">
      <c r="B320" s="100"/>
      <c r="C320" s="95"/>
      <c r="D320" s="95"/>
      <c r="E320" s="101"/>
      <c r="F320" s="97"/>
      <c r="G320" s="98"/>
      <c r="H320" s="99"/>
      <c r="I320" s="55"/>
      <c r="J320" s="56"/>
      <c r="K320" s="56"/>
      <c r="O320" s="33" t="e">
        <f t="shared" si="56"/>
        <v>#DIV/0!</v>
      </c>
      <c r="U320" s="58">
        <f t="shared" si="62"/>
        <v>0</v>
      </c>
      <c r="V320" s="33" t="e">
        <f t="shared" si="60"/>
        <v>#DIV/0!</v>
      </c>
    </row>
    <row r="321" spans="2:22" ht="67.2" customHeight="1">
      <c r="B321" s="100"/>
      <c r="C321" s="95"/>
      <c r="D321" s="95"/>
      <c r="E321" s="96"/>
      <c r="F321" s="97"/>
      <c r="G321" s="98"/>
      <c r="H321" s="99"/>
      <c r="I321" s="55"/>
      <c r="J321" s="56"/>
      <c r="K321" s="56"/>
      <c r="O321" s="33" t="e">
        <f t="shared" si="56"/>
        <v>#DIV/0!</v>
      </c>
      <c r="U321" s="58">
        <f t="shared" si="62"/>
        <v>0</v>
      </c>
      <c r="V321" s="33" t="e">
        <f t="shared" si="60"/>
        <v>#DIV/0!</v>
      </c>
    </row>
    <row r="322" spans="2:22" ht="67.2" customHeight="1">
      <c r="B322" s="100"/>
      <c r="C322" s="95"/>
      <c r="D322" s="95"/>
      <c r="E322" s="101"/>
      <c r="F322" s="97"/>
      <c r="G322" s="98"/>
      <c r="H322" s="99"/>
      <c r="I322" s="55"/>
      <c r="J322" s="56"/>
      <c r="K322" s="56"/>
      <c r="O322" s="33" t="e">
        <f t="shared" si="56"/>
        <v>#DIV/0!</v>
      </c>
      <c r="U322" s="58">
        <f t="shared" si="62"/>
        <v>0</v>
      </c>
      <c r="V322" s="33" t="e">
        <f t="shared" si="60"/>
        <v>#DIV/0!</v>
      </c>
    </row>
    <row r="323" spans="2:22" ht="67.2" customHeight="1">
      <c r="B323" s="100"/>
      <c r="C323" s="95"/>
      <c r="D323" s="95"/>
      <c r="E323" s="96"/>
      <c r="F323" s="97"/>
      <c r="G323" s="98"/>
      <c r="H323" s="99"/>
      <c r="I323" s="55"/>
      <c r="J323" s="56"/>
      <c r="K323" s="56"/>
      <c r="O323" s="33" t="e">
        <f t="shared" si="56"/>
        <v>#DIV/0!</v>
      </c>
      <c r="U323" s="58">
        <f t="shared" si="62"/>
        <v>0</v>
      </c>
      <c r="V323" s="33" t="e">
        <f t="shared" si="60"/>
        <v>#DIV/0!</v>
      </c>
    </row>
    <row r="324" spans="2:22" ht="67.2" customHeight="1">
      <c r="B324" s="100"/>
      <c r="C324" s="94"/>
      <c r="D324" s="95"/>
      <c r="E324" s="96"/>
      <c r="F324" s="97"/>
      <c r="G324" s="98"/>
      <c r="H324" s="99"/>
      <c r="I324" s="55"/>
      <c r="J324" s="56"/>
      <c r="K324" s="56"/>
      <c r="O324" s="33" t="e">
        <f t="shared" si="56"/>
        <v>#DIV/0!</v>
      </c>
      <c r="U324" s="58">
        <f t="shared" si="62"/>
        <v>0</v>
      </c>
      <c r="V324" s="33" t="e">
        <f t="shared" si="60"/>
        <v>#DIV/0!</v>
      </c>
    </row>
    <row r="325" spans="2:22" ht="67.2" customHeight="1">
      <c r="B325" s="100"/>
      <c r="C325" s="95"/>
      <c r="D325" s="95"/>
      <c r="E325" s="101"/>
      <c r="F325" s="97"/>
      <c r="G325" s="98"/>
      <c r="H325" s="99"/>
      <c r="I325" s="55"/>
      <c r="J325" s="56"/>
      <c r="K325" s="56"/>
      <c r="O325" s="33" t="e">
        <f t="shared" si="56"/>
        <v>#DIV/0!</v>
      </c>
      <c r="U325" s="58">
        <f t="shared" si="62"/>
        <v>0</v>
      </c>
      <c r="V325" s="33" t="e">
        <f t="shared" si="60"/>
        <v>#DIV/0!</v>
      </c>
    </row>
    <row r="326" spans="2:22">
      <c r="F326" s="102"/>
      <c r="G326" s="103"/>
      <c r="H326" s="104" t="s">
        <v>1873</v>
      </c>
      <c r="I326" s="105">
        <f>SUM(I7:I325)</f>
        <v>0</v>
      </c>
      <c r="J326" s="106" t="e">
        <f>SUM(J7:J325)</f>
        <v>#VALUE!</v>
      </c>
      <c r="K326" s="106">
        <f>SUM(K7:K325)</f>
        <v>0</v>
      </c>
      <c r="O326" s="33" t="e">
        <f t="shared" si="56"/>
        <v>#DIV/0!</v>
      </c>
      <c r="U326" s="58">
        <f t="shared" si="62"/>
        <v>0</v>
      </c>
      <c r="V326" s="33" t="e">
        <f t="shared" si="60"/>
        <v>#DIV/0!</v>
      </c>
    </row>
    <row r="327" spans="2:22">
      <c r="F327" s="102"/>
      <c r="G327" s="58"/>
      <c r="H327" s="58"/>
      <c r="O327" s="33" t="e">
        <f t="shared" si="56"/>
        <v>#DIV/0!</v>
      </c>
      <c r="U327" s="58">
        <f t="shared" si="62"/>
        <v>0</v>
      </c>
      <c r="V327" s="33" t="e">
        <f t="shared" si="60"/>
        <v>#DIV/0!</v>
      </c>
    </row>
    <row r="328" spans="2:22">
      <c r="F328" s="102"/>
      <c r="G328" s="58"/>
      <c r="H328" s="58"/>
      <c r="O328" s="33" t="e">
        <f t="shared" ref="O328:O355" si="65">(G328-N328)/N328</f>
        <v>#DIV/0!</v>
      </c>
      <c r="U328" s="58">
        <f t="shared" si="62"/>
        <v>0</v>
      </c>
      <c r="V328" s="33" t="e">
        <f t="shared" ref="V328:V355" si="66">(U328-N328)/N328</f>
        <v>#DIV/0!</v>
      </c>
    </row>
    <row r="329" spans="2:22" ht="16.2" thickBot="1">
      <c r="F329" s="102"/>
      <c r="G329" s="58"/>
      <c r="H329" s="58"/>
      <c r="O329" s="33" t="e">
        <f t="shared" si="65"/>
        <v>#DIV/0!</v>
      </c>
      <c r="U329" s="58">
        <f t="shared" ref="U329:U355" si="67">S329</f>
        <v>0</v>
      </c>
      <c r="V329" s="33" t="e">
        <f t="shared" si="66"/>
        <v>#DIV/0!</v>
      </c>
    </row>
    <row r="330" spans="2:22">
      <c r="E330" s="27"/>
      <c r="F330" s="107" t="s">
        <v>1874</v>
      </c>
      <c r="G330" s="108" t="s">
        <v>1875</v>
      </c>
      <c r="H330" s="109">
        <v>0.03</v>
      </c>
      <c r="O330" s="33" t="e">
        <f t="shared" si="65"/>
        <v>#VALUE!</v>
      </c>
      <c r="U330" s="58">
        <f t="shared" si="67"/>
        <v>0</v>
      </c>
      <c r="V330" s="33" t="e">
        <f t="shared" si="66"/>
        <v>#DIV/0!</v>
      </c>
    </row>
    <row r="331" spans="2:22">
      <c r="E331" s="27"/>
      <c r="F331" s="27"/>
      <c r="G331" s="110" t="s">
        <v>1876</v>
      </c>
      <c r="H331" s="111">
        <v>0.05</v>
      </c>
      <c r="O331" s="33" t="e">
        <f t="shared" si="65"/>
        <v>#VALUE!</v>
      </c>
      <c r="U331" s="58">
        <f t="shared" si="67"/>
        <v>0</v>
      </c>
      <c r="V331" s="33" t="e">
        <f t="shared" si="66"/>
        <v>#DIV/0!</v>
      </c>
    </row>
    <row r="332" spans="2:22">
      <c r="C332" s="27" t="s">
        <v>1877</v>
      </c>
      <c r="F332" s="27"/>
      <c r="G332" s="110" t="s">
        <v>1878</v>
      </c>
      <c r="H332" s="111">
        <v>0.06</v>
      </c>
      <c r="O332" s="33" t="e">
        <f t="shared" si="65"/>
        <v>#VALUE!</v>
      </c>
      <c r="U332" s="58">
        <f t="shared" si="67"/>
        <v>0</v>
      </c>
      <c r="V332" s="33" t="e">
        <f t="shared" si="66"/>
        <v>#DIV/0!</v>
      </c>
    </row>
    <row r="333" spans="2:22">
      <c r="C333" s="27"/>
      <c r="F333" s="27"/>
      <c r="G333" s="110" t="s">
        <v>1879</v>
      </c>
      <c r="H333" s="111">
        <v>7.0000000000000007E-2</v>
      </c>
      <c r="O333" s="33" t="e">
        <f t="shared" si="65"/>
        <v>#VALUE!</v>
      </c>
      <c r="U333" s="58">
        <f t="shared" si="67"/>
        <v>0</v>
      </c>
      <c r="V333" s="33" t="e">
        <f t="shared" si="66"/>
        <v>#DIV/0!</v>
      </c>
    </row>
    <row r="334" spans="2:22">
      <c r="C334" s="27" t="s">
        <v>1880</v>
      </c>
      <c r="F334" s="27"/>
      <c r="G334" s="110" t="s">
        <v>1881</v>
      </c>
      <c r="H334" s="111">
        <v>0.08</v>
      </c>
      <c r="O334" s="33" t="e">
        <f t="shared" si="65"/>
        <v>#VALUE!</v>
      </c>
      <c r="U334" s="58">
        <f t="shared" si="67"/>
        <v>0</v>
      </c>
      <c r="V334" s="33" t="e">
        <f t="shared" si="66"/>
        <v>#DIV/0!</v>
      </c>
    </row>
    <row r="335" spans="2:22">
      <c r="C335" s="27" t="s">
        <v>1882</v>
      </c>
      <c r="F335" s="27"/>
      <c r="G335" s="110" t="s">
        <v>1883</v>
      </c>
      <c r="H335" s="111">
        <v>0.09</v>
      </c>
      <c r="O335" s="33" t="e">
        <f t="shared" si="65"/>
        <v>#VALUE!</v>
      </c>
      <c r="U335" s="58">
        <f t="shared" si="67"/>
        <v>0</v>
      </c>
      <c r="V335" s="33" t="e">
        <f t="shared" si="66"/>
        <v>#DIV/0!</v>
      </c>
    </row>
    <row r="336" spans="2:22" ht="16.2" thickBot="1">
      <c r="C336" s="112" t="s">
        <v>1884</v>
      </c>
      <c r="F336" s="27"/>
      <c r="G336" s="113" t="s">
        <v>1885</v>
      </c>
      <c r="H336" s="114">
        <v>0.1</v>
      </c>
      <c r="O336" s="33" t="e">
        <f t="shared" si="65"/>
        <v>#VALUE!</v>
      </c>
      <c r="U336" s="58">
        <f t="shared" si="67"/>
        <v>0</v>
      </c>
      <c r="V336" s="33" t="e">
        <f t="shared" si="66"/>
        <v>#DIV/0!</v>
      </c>
    </row>
    <row r="337" spans="3:22">
      <c r="C337" s="115"/>
      <c r="D337" s="115"/>
      <c r="E337" s="102"/>
      <c r="F337" s="102"/>
      <c r="G337" s="58"/>
      <c r="H337" s="58"/>
      <c r="O337" s="33" t="e">
        <f t="shared" si="65"/>
        <v>#DIV/0!</v>
      </c>
      <c r="U337" s="58">
        <f t="shared" si="67"/>
        <v>0</v>
      </c>
      <c r="V337" s="33" t="e">
        <f t="shared" si="66"/>
        <v>#DIV/0!</v>
      </c>
    </row>
    <row r="338" spans="3:22">
      <c r="C338" s="115"/>
      <c r="D338" s="115"/>
      <c r="E338" s="102"/>
      <c r="F338" s="102"/>
      <c r="G338" s="58"/>
      <c r="H338" s="58"/>
      <c r="O338" s="33" t="e">
        <f t="shared" si="65"/>
        <v>#DIV/0!</v>
      </c>
      <c r="U338" s="58">
        <f t="shared" si="67"/>
        <v>0</v>
      </c>
      <c r="V338" s="33" t="e">
        <f t="shared" si="66"/>
        <v>#DIV/0!</v>
      </c>
    </row>
    <row r="339" spans="3:22">
      <c r="C339" s="115"/>
      <c r="D339" s="115"/>
      <c r="E339" s="102"/>
      <c r="F339" s="102"/>
      <c r="G339" s="58"/>
      <c r="H339" s="58"/>
      <c r="O339" s="33" t="e">
        <f t="shared" si="65"/>
        <v>#DIV/0!</v>
      </c>
      <c r="U339" s="58">
        <f t="shared" si="67"/>
        <v>0</v>
      </c>
      <c r="V339" s="33" t="e">
        <f t="shared" si="66"/>
        <v>#DIV/0!</v>
      </c>
    </row>
    <row r="340" spans="3:22">
      <c r="C340" s="115"/>
      <c r="D340" s="115"/>
      <c r="E340" s="102"/>
      <c r="F340" s="102"/>
      <c r="G340" s="58"/>
      <c r="H340" s="58"/>
      <c r="O340" s="33" t="e">
        <f t="shared" si="65"/>
        <v>#DIV/0!</v>
      </c>
      <c r="U340" s="58">
        <f t="shared" si="67"/>
        <v>0</v>
      </c>
      <c r="V340" s="33" t="e">
        <f t="shared" si="66"/>
        <v>#DIV/0!</v>
      </c>
    </row>
    <row r="341" spans="3:22">
      <c r="C341" s="115"/>
      <c r="D341" s="115"/>
      <c r="E341" s="102"/>
      <c r="F341" s="102"/>
      <c r="G341" s="58"/>
      <c r="H341" s="58"/>
      <c r="O341" s="33" t="e">
        <f t="shared" si="65"/>
        <v>#DIV/0!</v>
      </c>
      <c r="U341" s="58">
        <f t="shared" si="67"/>
        <v>0</v>
      </c>
      <c r="V341" s="33" t="e">
        <f t="shared" si="66"/>
        <v>#DIV/0!</v>
      </c>
    </row>
    <row r="342" spans="3:22">
      <c r="C342" s="115"/>
      <c r="D342" s="115"/>
      <c r="E342" s="102"/>
      <c r="F342" s="102"/>
      <c r="G342" s="58"/>
      <c r="H342" s="58"/>
      <c r="O342" s="33" t="e">
        <f t="shared" si="65"/>
        <v>#DIV/0!</v>
      </c>
      <c r="U342" s="58">
        <f t="shared" si="67"/>
        <v>0</v>
      </c>
      <c r="V342" s="33" t="e">
        <f t="shared" si="66"/>
        <v>#DIV/0!</v>
      </c>
    </row>
    <row r="343" spans="3:22">
      <c r="C343" s="115"/>
      <c r="D343" s="115"/>
      <c r="E343" s="102"/>
      <c r="F343" s="102"/>
      <c r="G343" s="58"/>
      <c r="H343" s="58"/>
      <c r="O343" s="33" t="e">
        <f t="shared" si="65"/>
        <v>#DIV/0!</v>
      </c>
      <c r="U343" s="58">
        <f t="shared" si="67"/>
        <v>0</v>
      </c>
      <c r="V343" s="33" t="e">
        <f t="shared" si="66"/>
        <v>#DIV/0!</v>
      </c>
    </row>
    <row r="344" spans="3:22">
      <c r="C344" s="115"/>
      <c r="D344" s="115"/>
      <c r="E344" s="102"/>
      <c r="F344" s="102"/>
      <c r="G344" s="58"/>
      <c r="H344" s="58"/>
      <c r="O344" s="33" t="e">
        <f t="shared" si="65"/>
        <v>#DIV/0!</v>
      </c>
      <c r="U344" s="58">
        <f t="shared" si="67"/>
        <v>0</v>
      </c>
      <c r="V344" s="33" t="e">
        <f t="shared" si="66"/>
        <v>#DIV/0!</v>
      </c>
    </row>
    <row r="345" spans="3:22">
      <c r="C345" s="115"/>
      <c r="D345" s="115"/>
      <c r="E345" s="102"/>
      <c r="F345" s="102"/>
      <c r="G345" s="58"/>
      <c r="H345" s="58"/>
      <c r="O345" s="33" t="e">
        <f t="shared" si="65"/>
        <v>#DIV/0!</v>
      </c>
      <c r="U345" s="58">
        <f t="shared" si="67"/>
        <v>0</v>
      </c>
      <c r="V345" s="33" t="e">
        <f t="shared" si="66"/>
        <v>#DIV/0!</v>
      </c>
    </row>
    <row r="346" spans="3:22">
      <c r="C346" s="115"/>
      <c r="D346" s="115"/>
      <c r="E346" s="102"/>
      <c r="F346" s="102"/>
      <c r="G346" s="58"/>
      <c r="H346" s="58"/>
      <c r="O346" s="33" t="e">
        <f t="shared" si="65"/>
        <v>#DIV/0!</v>
      </c>
      <c r="U346" s="58">
        <f t="shared" si="67"/>
        <v>0</v>
      </c>
      <c r="V346" s="33" t="e">
        <f t="shared" si="66"/>
        <v>#DIV/0!</v>
      </c>
    </row>
    <row r="347" spans="3:22">
      <c r="C347" s="115"/>
      <c r="D347" s="115"/>
      <c r="E347" s="102"/>
      <c r="F347" s="102"/>
      <c r="G347" s="58"/>
      <c r="H347" s="58"/>
      <c r="O347" s="33" t="e">
        <f t="shared" si="65"/>
        <v>#DIV/0!</v>
      </c>
      <c r="U347" s="58">
        <f t="shared" si="67"/>
        <v>0</v>
      </c>
      <c r="V347" s="33" t="e">
        <f t="shared" si="66"/>
        <v>#DIV/0!</v>
      </c>
    </row>
    <row r="348" spans="3:22">
      <c r="C348" s="115"/>
      <c r="D348" s="115"/>
      <c r="E348" s="102"/>
      <c r="F348" s="102"/>
      <c r="G348" s="58"/>
      <c r="H348" s="58"/>
      <c r="O348" s="33" t="e">
        <f t="shared" si="65"/>
        <v>#DIV/0!</v>
      </c>
      <c r="U348" s="58">
        <f t="shared" si="67"/>
        <v>0</v>
      </c>
      <c r="V348" s="33" t="e">
        <f t="shared" si="66"/>
        <v>#DIV/0!</v>
      </c>
    </row>
    <row r="349" spans="3:22">
      <c r="C349" s="115"/>
      <c r="D349" s="115"/>
      <c r="E349" s="102"/>
      <c r="F349" s="102"/>
      <c r="G349" s="58"/>
      <c r="H349" s="58"/>
      <c r="O349" s="33" t="e">
        <f t="shared" si="65"/>
        <v>#DIV/0!</v>
      </c>
      <c r="U349" s="58">
        <f t="shared" si="67"/>
        <v>0</v>
      </c>
      <c r="V349" s="33" t="e">
        <f t="shared" si="66"/>
        <v>#DIV/0!</v>
      </c>
    </row>
    <row r="350" spans="3:22">
      <c r="C350" s="115"/>
      <c r="D350" s="115"/>
      <c r="E350" s="102"/>
      <c r="F350" s="102"/>
      <c r="G350" s="58"/>
      <c r="H350" s="58"/>
      <c r="O350" s="33" t="e">
        <f t="shared" si="65"/>
        <v>#DIV/0!</v>
      </c>
      <c r="U350" s="58">
        <f t="shared" si="67"/>
        <v>0</v>
      </c>
      <c r="V350" s="33" t="e">
        <f t="shared" si="66"/>
        <v>#DIV/0!</v>
      </c>
    </row>
    <row r="351" spans="3:22">
      <c r="C351" s="115"/>
      <c r="D351" s="115"/>
      <c r="E351" s="102"/>
      <c r="F351" s="102"/>
      <c r="G351" s="58"/>
      <c r="H351" s="58"/>
      <c r="O351" s="33" t="e">
        <f t="shared" si="65"/>
        <v>#DIV/0!</v>
      </c>
      <c r="U351" s="58">
        <f t="shared" si="67"/>
        <v>0</v>
      </c>
      <c r="V351" s="33" t="e">
        <f t="shared" si="66"/>
        <v>#DIV/0!</v>
      </c>
    </row>
    <row r="352" spans="3:22">
      <c r="C352" s="115"/>
      <c r="D352" s="115"/>
      <c r="E352" s="102"/>
      <c r="F352" s="102"/>
      <c r="G352" s="58"/>
      <c r="H352" s="58"/>
      <c r="O352" s="33" t="e">
        <f t="shared" si="65"/>
        <v>#DIV/0!</v>
      </c>
      <c r="U352" s="58">
        <f t="shared" si="67"/>
        <v>0</v>
      </c>
      <c r="V352" s="33" t="e">
        <f t="shared" si="66"/>
        <v>#DIV/0!</v>
      </c>
    </row>
    <row r="353" spans="3:22">
      <c r="C353" s="115"/>
      <c r="D353" s="115"/>
      <c r="E353" s="102"/>
      <c r="F353" s="102"/>
      <c r="G353" s="58"/>
      <c r="H353" s="58"/>
      <c r="O353" s="33" t="e">
        <f t="shared" si="65"/>
        <v>#DIV/0!</v>
      </c>
      <c r="U353" s="58">
        <f t="shared" si="67"/>
        <v>0</v>
      </c>
      <c r="V353" s="33" t="e">
        <f t="shared" si="66"/>
        <v>#DIV/0!</v>
      </c>
    </row>
    <row r="354" spans="3:22">
      <c r="C354" s="115"/>
      <c r="D354" s="115"/>
      <c r="E354" s="102"/>
      <c r="F354" s="102"/>
      <c r="G354" s="58"/>
      <c r="H354" s="58"/>
      <c r="O354" s="33" t="e">
        <f t="shared" si="65"/>
        <v>#DIV/0!</v>
      </c>
      <c r="U354" s="58">
        <f t="shared" si="67"/>
        <v>0</v>
      </c>
      <c r="V354" s="33" t="e">
        <f t="shared" si="66"/>
        <v>#DIV/0!</v>
      </c>
    </row>
    <row r="355" spans="3:22">
      <c r="C355" s="115"/>
      <c r="D355" s="115"/>
      <c r="E355" s="102"/>
      <c r="F355" s="102"/>
      <c r="G355" s="58"/>
      <c r="H355" s="58"/>
      <c r="O355" s="33" t="e">
        <f t="shared" si="65"/>
        <v>#DIV/0!</v>
      </c>
      <c r="U355" s="58">
        <f t="shared" si="67"/>
        <v>0</v>
      </c>
      <c r="V355" s="33" t="e">
        <f t="shared" si="66"/>
        <v>#DIV/0!</v>
      </c>
    </row>
    <row r="356" spans="3:22">
      <c r="C356" s="115"/>
      <c r="D356" s="115"/>
      <c r="E356" s="102"/>
      <c r="F356" s="102"/>
      <c r="G356" s="58"/>
      <c r="H356" s="58"/>
    </row>
    <row r="357" spans="3:22">
      <c r="C357" s="115"/>
      <c r="D357" s="115"/>
      <c r="E357" s="102"/>
      <c r="F357" s="102"/>
      <c r="G357" s="58"/>
      <c r="H357" s="58"/>
    </row>
    <row r="358" spans="3:22">
      <c r="C358" s="115"/>
      <c r="D358" s="115"/>
      <c r="E358" s="102"/>
      <c r="F358" s="102"/>
      <c r="G358" s="58"/>
      <c r="H358" s="58"/>
    </row>
    <row r="359" spans="3:22">
      <c r="C359" s="115"/>
      <c r="D359" s="115"/>
      <c r="E359" s="102"/>
      <c r="F359" s="102"/>
      <c r="G359" s="58"/>
      <c r="H359" s="58"/>
    </row>
    <row r="360" spans="3:22">
      <c r="C360" s="115"/>
      <c r="D360" s="115"/>
      <c r="E360" s="102"/>
      <c r="F360" s="102"/>
      <c r="G360" s="58"/>
      <c r="H360" s="58"/>
    </row>
    <row r="361" spans="3:22">
      <c r="C361" s="115"/>
      <c r="D361" s="115"/>
      <c r="E361" s="102"/>
      <c r="F361" s="102"/>
      <c r="G361" s="58"/>
      <c r="H361" s="58"/>
    </row>
    <row r="362" spans="3:22">
      <c r="C362" s="115"/>
      <c r="D362" s="115"/>
      <c r="E362" s="102"/>
      <c r="F362" s="102"/>
      <c r="G362" s="58"/>
      <c r="H362" s="58"/>
    </row>
    <row r="363" spans="3:22">
      <c r="C363" s="115"/>
      <c r="D363" s="115"/>
      <c r="E363" s="102"/>
      <c r="F363" s="102"/>
      <c r="G363" s="58"/>
      <c r="H363" s="58"/>
    </row>
    <row r="364" spans="3:22">
      <c r="C364" s="115"/>
      <c r="D364" s="115"/>
      <c r="E364" s="102"/>
      <c r="F364" s="102"/>
      <c r="G364" s="58"/>
      <c r="H364" s="58"/>
    </row>
    <row r="365" spans="3:22">
      <c r="C365" s="115"/>
      <c r="D365" s="115"/>
      <c r="E365" s="102"/>
      <c r="F365" s="102"/>
      <c r="G365" s="58"/>
      <c r="H365" s="58"/>
    </row>
    <row r="366" spans="3:22">
      <c r="C366" s="115"/>
      <c r="D366" s="115"/>
      <c r="E366" s="102"/>
      <c r="F366" s="102"/>
      <c r="G366" s="58"/>
      <c r="H366" s="58"/>
    </row>
    <row r="367" spans="3:22">
      <c r="C367" s="115"/>
      <c r="D367" s="115"/>
      <c r="E367" s="102"/>
      <c r="F367" s="102"/>
      <c r="G367" s="58"/>
      <c r="H367" s="58"/>
    </row>
    <row r="368" spans="3:22">
      <c r="C368" s="115"/>
      <c r="D368" s="115"/>
      <c r="E368" s="102"/>
      <c r="F368" s="102"/>
      <c r="G368" s="58"/>
      <c r="H368" s="58"/>
    </row>
    <row r="369" spans="3:8">
      <c r="C369" s="115"/>
      <c r="D369" s="115"/>
      <c r="E369" s="102"/>
      <c r="F369" s="102"/>
      <c r="G369" s="58"/>
      <c r="H369" s="58"/>
    </row>
    <row r="370" spans="3:8">
      <c r="C370" s="115"/>
      <c r="D370" s="115"/>
      <c r="E370" s="102"/>
      <c r="F370" s="102"/>
      <c r="G370" s="58"/>
      <c r="H370" s="58"/>
    </row>
    <row r="371" spans="3:8">
      <c r="C371" s="115"/>
      <c r="D371" s="115"/>
      <c r="E371" s="102"/>
      <c r="F371" s="102"/>
      <c r="G371" s="58"/>
      <c r="H371" s="58"/>
    </row>
    <row r="372" spans="3:8">
      <c r="C372" s="115"/>
      <c r="D372" s="115"/>
      <c r="E372" s="102"/>
      <c r="F372" s="102"/>
      <c r="G372" s="58"/>
      <c r="H372" s="58"/>
    </row>
    <row r="373" spans="3:8">
      <c r="C373" s="115"/>
      <c r="D373" s="115"/>
      <c r="E373" s="102"/>
      <c r="F373" s="102"/>
      <c r="G373" s="58"/>
      <c r="H373" s="58"/>
    </row>
    <row r="374" spans="3:8">
      <c r="C374" s="115"/>
      <c r="D374" s="115"/>
      <c r="E374" s="102"/>
      <c r="F374" s="102"/>
      <c r="G374" s="58"/>
      <c r="H374" s="58"/>
    </row>
    <row r="375" spans="3:8">
      <c r="C375" s="115"/>
      <c r="D375" s="115"/>
      <c r="E375" s="102"/>
      <c r="F375" s="102"/>
      <c r="G375" s="58"/>
      <c r="H375" s="58"/>
    </row>
    <row r="376" spans="3:8">
      <c r="C376" s="115"/>
      <c r="D376" s="115"/>
      <c r="E376" s="102"/>
      <c r="F376" s="102"/>
      <c r="G376" s="58"/>
      <c r="H376" s="58"/>
    </row>
    <row r="377" spans="3:8">
      <c r="C377" s="115"/>
      <c r="D377" s="115"/>
      <c r="E377" s="102"/>
      <c r="F377" s="102"/>
      <c r="G377" s="58"/>
      <c r="H377" s="58"/>
    </row>
    <row r="378" spans="3:8">
      <c r="C378" s="115"/>
      <c r="D378" s="115"/>
      <c r="E378" s="102"/>
      <c r="F378" s="102"/>
      <c r="G378" s="58"/>
      <c r="H378" s="58"/>
    </row>
    <row r="379" spans="3:8">
      <c r="C379" s="115"/>
      <c r="D379" s="115"/>
      <c r="E379" s="102"/>
      <c r="F379" s="102"/>
      <c r="G379" s="58"/>
      <c r="H379" s="58"/>
    </row>
    <row r="380" spans="3:8">
      <c r="C380" s="115"/>
      <c r="D380" s="115"/>
      <c r="E380" s="102"/>
      <c r="F380" s="102"/>
      <c r="G380" s="58"/>
      <c r="H380" s="58"/>
    </row>
    <row r="381" spans="3:8">
      <c r="C381" s="115"/>
      <c r="D381" s="115"/>
      <c r="E381" s="102"/>
      <c r="F381" s="102"/>
      <c r="G381" s="58"/>
      <c r="H381" s="58"/>
    </row>
    <row r="382" spans="3:8">
      <c r="C382" s="115"/>
      <c r="D382" s="115"/>
      <c r="E382" s="102"/>
      <c r="F382" s="102"/>
      <c r="G382" s="58"/>
      <c r="H382" s="58"/>
    </row>
    <row r="383" spans="3:8">
      <c r="C383" s="115"/>
      <c r="D383" s="115"/>
      <c r="E383" s="102"/>
      <c r="F383" s="102"/>
      <c r="G383" s="58"/>
      <c r="H383" s="58"/>
    </row>
    <row r="384" spans="3:8">
      <c r="C384" s="115"/>
      <c r="D384" s="115"/>
      <c r="E384" s="102"/>
      <c r="F384" s="102"/>
      <c r="G384" s="58"/>
      <c r="H384" s="58"/>
    </row>
    <row r="385" spans="3:8">
      <c r="C385" s="115"/>
      <c r="D385" s="115"/>
      <c r="E385" s="102"/>
      <c r="F385" s="102"/>
      <c r="G385" s="58"/>
      <c r="H385" s="58"/>
    </row>
    <row r="386" spans="3:8">
      <c r="C386" s="115"/>
      <c r="D386" s="115"/>
      <c r="E386" s="102"/>
      <c r="F386" s="102"/>
      <c r="G386" s="58"/>
      <c r="H386" s="58"/>
    </row>
    <row r="387" spans="3:8">
      <c r="C387" s="115"/>
      <c r="D387" s="115"/>
      <c r="E387" s="102"/>
      <c r="F387" s="102"/>
      <c r="G387" s="58"/>
      <c r="H387" s="58"/>
    </row>
    <row r="388" spans="3:8">
      <c r="C388" s="115"/>
      <c r="D388" s="115"/>
      <c r="E388" s="102"/>
      <c r="F388" s="102"/>
      <c r="G388" s="58"/>
      <c r="H388" s="58"/>
    </row>
    <row r="389" spans="3:8">
      <c r="C389" s="115"/>
      <c r="D389" s="115"/>
      <c r="E389" s="102"/>
      <c r="F389" s="102"/>
      <c r="G389" s="58"/>
      <c r="H389" s="58"/>
    </row>
  </sheetData>
  <pageMargins left="0.75" right="0.75" top="1" bottom="1" header="0.5" footer="0.5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77039-EEBA-474D-A8E8-C9C014614BDD}">
  <dimension ref="A1"/>
  <sheetViews>
    <sheetView workbookViewId="0"/>
  </sheetViews>
  <sheetFormatPr defaultColWidth="9" defaultRowHeight="15.6"/>
  <sheetData/>
  <pageMargins left="0.75" right="0.75" top="1" bottom="1" header="0.5" footer="0.5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16098-3EEA-4F8C-9903-5CD1EBDCE11E}">
  <dimension ref="A1"/>
  <sheetViews>
    <sheetView workbookViewId="0"/>
  </sheetViews>
  <sheetFormatPr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</vt:i4>
      </vt:variant>
    </vt:vector>
  </HeadingPairs>
  <TitlesOfParts>
    <vt:vector size="7" baseType="lpstr">
      <vt:lpstr>202509Cenik</vt:lpstr>
      <vt:lpstr>202509ORG</vt:lpstr>
      <vt:lpstr>dojencki</vt:lpstr>
      <vt:lpstr>stariCEnik</vt:lpstr>
      <vt:lpstr>Sheet3</vt:lpstr>
      <vt:lpstr>sejem</vt:lpstr>
      <vt:lpstr>'202509Cenik'!Področje_tiskanja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hunter</dc:creator>
  <cp:keywords/>
  <dc:description/>
  <cp:lastModifiedBy>Uroš Kolar</cp:lastModifiedBy>
  <cp:revision>1</cp:revision>
  <dcterms:created xsi:type="dcterms:W3CDTF">2006-06-17T17:22:46Z</dcterms:created>
  <dcterms:modified xsi:type="dcterms:W3CDTF">2026-07-10T17:44:18Z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2052-6.5.2.8766</vt:lpwstr>
  </property>
  <property fmtid="{D5CDD505-2E9C-101B-9397-08002B2CF9AE}" pid="3" name="ICV">
    <vt:lpwstr>5FD3E6A0BD3E81ADA9DFBF683E2A3FDC_43</vt:lpwstr>
  </property>
</Properties>
</file>